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Gebruiker\Documents\A-Alfons\Minimasite\ExcelPlanners.nl\Loterij Resultaatplanner\"/>
    </mc:Choice>
  </mc:AlternateContent>
  <xr:revisionPtr revIDLastSave="0" documentId="13_ncr:1_{AA54D167-554D-4C83-8932-70B07C4866D9}" xr6:coauthVersionLast="47" xr6:coauthVersionMax="47" xr10:uidLastSave="{00000000-0000-0000-0000-000000000000}"/>
  <workbookProtection workbookAlgorithmName="SHA-512" workbookHashValue="pqxS+ToBfiG+HBkILWim7BHW9qiIVSRbLKQU9Qsu2Qx7gx3McXS9ondHgXfQOtit0uXXipbzYIdK3P+QtlQtkw==" workbookSaltValue="jAA09ENJLq/VeeM7e3NweQ==" workbookSpinCount="100000" lockStructure="1"/>
  <bookViews>
    <workbookView xWindow="5115" yWindow="-10920" windowWidth="19440" windowHeight="10320" tabRatio="735" xr2:uid="{156B395D-520B-4E8D-B89D-9E56F8342D77}"/>
  </bookViews>
  <sheets>
    <sheet name="Uitleg" sheetId="1" r:id="rId1"/>
    <sheet name="Dashboard" sheetId="2" r:id="rId2"/>
    <sheet name="Mjn loten en prijzen" sheetId="11" r:id="rId3"/>
    <sheet name="Winnende eindcijfers" sheetId="12" r:id="rId4"/>
    <sheet name="Meer opties" sheetId="6" state="hidden" r:id="rId5"/>
    <sheet name="Disclaimer" sheetId="15" r:id="rId6"/>
    <sheet name="Data loten en prijs" sheetId="13" state="hidden" r:id="rId7"/>
    <sheet name="Leeg Tabblad" sheetId="14"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 i="12" l="1"/>
  <c r="S23" i="12"/>
  <c r="K18" i="11" l="1"/>
  <c r="K19" i="11"/>
  <c r="K20" i="11"/>
  <c r="K21" i="11"/>
  <c r="K22" i="11"/>
  <c r="K23" i="11"/>
  <c r="K24" i="11"/>
  <c r="K25" i="11"/>
  <c r="K26" i="11"/>
  <c r="K27" i="11"/>
  <c r="K28" i="11"/>
  <c r="K29" i="11"/>
  <c r="K30" i="11"/>
  <c r="K31" i="11"/>
  <c r="K32" i="11"/>
  <c r="K33" i="11"/>
  <c r="K34" i="11"/>
  <c r="K35" i="11"/>
  <c r="K36" i="11"/>
  <c r="K38" i="11"/>
  <c r="J38" i="11"/>
  <c r="I38" i="11" s="1"/>
  <c r="J37" i="11"/>
  <c r="I37" i="11" s="1"/>
  <c r="K37" i="11" s="1"/>
  <c r="J11" i="11"/>
  <c r="I11" i="11" s="1"/>
  <c r="K11" i="11" s="1"/>
  <c r="J12" i="11"/>
  <c r="I12" i="11" s="1"/>
  <c r="K12" i="11" s="1"/>
  <c r="J13" i="11"/>
  <c r="I13" i="11" s="1"/>
  <c r="K13" i="11" s="1"/>
  <c r="J14" i="11"/>
  <c r="I14" i="11" s="1"/>
  <c r="K14" i="11" s="1"/>
  <c r="J15" i="11"/>
  <c r="I15" i="11" s="1"/>
  <c r="K15" i="11" s="1"/>
  <c r="J16" i="11"/>
  <c r="I16" i="11" s="1"/>
  <c r="K16" i="11" s="1"/>
  <c r="J17" i="11"/>
  <c r="K17" i="11" s="1"/>
  <c r="J18" i="11"/>
  <c r="I18" i="11" s="1"/>
  <c r="J19" i="11"/>
  <c r="I19" i="11" s="1"/>
  <c r="J20" i="11"/>
  <c r="I20" i="11" s="1"/>
  <c r="J21" i="11"/>
  <c r="I21" i="11" s="1"/>
  <c r="J22" i="11"/>
  <c r="I22" i="11" s="1"/>
  <c r="J23" i="11"/>
  <c r="I23" i="11" s="1"/>
  <c r="J24" i="11"/>
  <c r="I24" i="11" s="1"/>
  <c r="J25" i="11"/>
  <c r="I25" i="11" s="1"/>
  <c r="J26" i="11"/>
  <c r="I26" i="11" s="1"/>
  <c r="J27" i="11"/>
  <c r="I27" i="11" s="1"/>
  <c r="J28" i="11"/>
  <c r="I28" i="11" s="1"/>
  <c r="J29" i="11"/>
  <c r="I29" i="11" s="1"/>
  <c r="J30" i="11"/>
  <c r="I30" i="11" s="1"/>
  <c r="J31" i="11"/>
  <c r="I31" i="11" s="1"/>
  <c r="J32" i="11"/>
  <c r="I32" i="11" s="1"/>
  <c r="J33" i="11"/>
  <c r="I33" i="11" s="1"/>
  <c r="J34" i="11"/>
  <c r="I34" i="11" s="1"/>
  <c r="J35" i="11"/>
  <c r="I35" i="11" s="1"/>
  <c r="J36" i="11"/>
  <c r="I36" i="11" s="1"/>
  <c r="I17" i="11" l="1"/>
  <c r="S22" i="12"/>
  <c r="C3" i="11"/>
  <c r="C4" i="11"/>
  <c r="C4" i="12"/>
  <c r="C3" i="12"/>
  <c r="L25" i="12"/>
  <c r="Q25" i="12"/>
  <c r="P25" i="12"/>
  <c r="O25" i="12"/>
  <c r="N25" i="12"/>
  <c r="M25" i="12"/>
  <c r="E25" i="12"/>
  <c r="F25" i="12"/>
  <c r="G25" i="12"/>
  <c r="H25" i="12"/>
  <c r="I25" i="12"/>
  <c r="G28" i="2"/>
  <c r="G34" i="2"/>
  <c r="E53" i="13" s="1"/>
  <c r="S21" i="12"/>
  <c r="S20" i="12"/>
  <c r="S19" i="12"/>
  <c r="S18" i="12"/>
  <c r="S17" i="12"/>
  <c r="S16" i="12"/>
  <c r="S15" i="12"/>
  <c r="S14" i="12"/>
  <c r="H39" i="11"/>
  <c r="M39" i="11"/>
  <c r="L12" i="2" s="1"/>
  <c r="S12" i="12"/>
  <c r="S13" i="12"/>
  <c r="Q35" i="2" l="1"/>
  <c r="K54" i="13" s="1"/>
  <c r="L29" i="2"/>
  <c r="H48" i="13" s="1"/>
  <c r="L47" i="2"/>
  <c r="H66" i="13" s="1"/>
  <c r="G37" i="2"/>
  <c r="E56" i="13" s="1"/>
  <c r="G35" i="2"/>
  <c r="E54" i="13" s="1"/>
  <c r="L75" i="2"/>
  <c r="H94" i="13" s="1"/>
  <c r="G31" i="2"/>
  <c r="E50" i="13" s="1"/>
  <c r="G29" i="2"/>
  <c r="E48" i="13" s="1"/>
  <c r="G32" i="2"/>
  <c r="E51" i="13" s="1"/>
  <c r="G36" i="2"/>
  <c r="E55" i="13" s="1"/>
  <c r="L39" i="2"/>
  <c r="H58" i="13" s="1"/>
  <c r="L55" i="2"/>
  <c r="H74" i="13" s="1"/>
  <c r="G30" i="2"/>
  <c r="E49" i="13" s="1"/>
  <c r="L35" i="2"/>
  <c r="H54" i="13" s="1"/>
  <c r="L51" i="2"/>
  <c r="H70" i="13" s="1"/>
  <c r="E47" i="13"/>
  <c r="G33" i="2"/>
  <c r="E52" i="13" s="1"/>
  <c r="L43" i="2"/>
  <c r="H62" i="13" s="1"/>
  <c r="L71" i="2"/>
  <c r="H90" i="13" s="1"/>
  <c r="L31" i="2"/>
  <c r="H50" i="13" s="1"/>
  <c r="L59" i="2"/>
  <c r="H78" i="13" s="1"/>
  <c r="L63" i="2"/>
  <c r="H82" i="13" s="1"/>
  <c r="L67" i="2"/>
  <c r="H86" i="13" s="1"/>
  <c r="Q31" i="2"/>
  <c r="K50" i="13" s="1"/>
  <c r="Q64" i="2"/>
  <c r="K83" i="13" s="1"/>
  <c r="Q39" i="2"/>
  <c r="K58" i="13" s="1"/>
  <c r="Q43" i="2"/>
  <c r="K62" i="13" s="1"/>
  <c r="Q47" i="2"/>
  <c r="K66" i="13" s="1"/>
  <c r="Q51" i="2"/>
  <c r="K70" i="13" s="1"/>
  <c r="Q55" i="2"/>
  <c r="K74" i="13" s="1"/>
  <c r="Q59" i="2"/>
  <c r="K78" i="13" s="1"/>
  <c r="Q63" i="2"/>
  <c r="K82" i="13" s="1"/>
  <c r="Q67" i="2"/>
  <c r="K86" i="13" s="1"/>
  <c r="Q71" i="2"/>
  <c r="K90" i="13" s="1"/>
  <c r="Q75" i="2"/>
  <c r="K94" i="13" s="1"/>
  <c r="L32" i="2"/>
  <c r="H51" i="13" s="1"/>
  <c r="L30" i="2"/>
  <c r="H49" i="13" s="1"/>
  <c r="L36" i="2"/>
  <c r="H55" i="13" s="1"/>
  <c r="L40" i="2"/>
  <c r="H59" i="13" s="1"/>
  <c r="L44" i="2"/>
  <c r="H63" i="13" s="1"/>
  <c r="L48" i="2"/>
  <c r="H67" i="13" s="1"/>
  <c r="L52" i="2"/>
  <c r="H71" i="13" s="1"/>
  <c r="L56" i="2"/>
  <c r="H75" i="13" s="1"/>
  <c r="L60" i="2"/>
  <c r="H79" i="13" s="1"/>
  <c r="L64" i="2"/>
  <c r="H83" i="13" s="1"/>
  <c r="L68" i="2"/>
  <c r="H87" i="13" s="1"/>
  <c r="L72" i="2"/>
  <c r="H91" i="13" s="1"/>
  <c r="L76" i="2"/>
  <c r="H95" i="13" s="1"/>
  <c r="Q28" i="2"/>
  <c r="K47" i="13" s="1"/>
  <c r="Q32" i="2"/>
  <c r="K51" i="13" s="1"/>
  <c r="Q36" i="2"/>
  <c r="K55" i="13" s="1"/>
  <c r="Q40" i="2"/>
  <c r="K59" i="13" s="1"/>
  <c r="Q44" i="2"/>
  <c r="K63" i="13" s="1"/>
  <c r="Q48" i="2"/>
  <c r="K67" i="13" s="1"/>
  <c r="Q52" i="2"/>
  <c r="K71" i="13" s="1"/>
  <c r="Q56" i="2"/>
  <c r="K75" i="13" s="1"/>
  <c r="Q60" i="2"/>
  <c r="K79" i="13" s="1"/>
  <c r="Q68" i="2"/>
  <c r="K87" i="13" s="1"/>
  <c r="Q72" i="2"/>
  <c r="K91" i="13" s="1"/>
  <c r="Q76" i="2"/>
  <c r="K95" i="13" s="1"/>
  <c r="L33" i="2"/>
  <c r="H52" i="13" s="1"/>
  <c r="L37" i="2"/>
  <c r="H56" i="13" s="1"/>
  <c r="L41" i="2"/>
  <c r="H60" i="13" s="1"/>
  <c r="L45" i="2"/>
  <c r="H64" i="13" s="1"/>
  <c r="L49" i="2"/>
  <c r="H68" i="13" s="1"/>
  <c r="L53" i="2"/>
  <c r="H72" i="13" s="1"/>
  <c r="L57" i="2"/>
  <c r="H76" i="13" s="1"/>
  <c r="L61" i="2"/>
  <c r="H80" i="13" s="1"/>
  <c r="L65" i="2"/>
  <c r="H84" i="13" s="1"/>
  <c r="L69" i="2"/>
  <c r="H88" i="13" s="1"/>
  <c r="L73" i="2"/>
  <c r="H92" i="13" s="1"/>
  <c r="L77" i="2"/>
  <c r="H96" i="13" s="1"/>
  <c r="Q29" i="2"/>
  <c r="K48" i="13" s="1"/>
  <c r="Q33" i="2"/>
  <c r="K52" i="13" s="1"/>
  <c r="Q37" i="2"/>
  <c r="K56" i="13" s="1"/>
  <c r="Q41" i="2"/>
  <c r="K60" i="13" s="1"/>
  <c r="Q45" i="2"/>
  <c r="K64" i="13" s="1"/>
  <c r="Q49" i="2"/>
  <c r="K68" i="13" s="1"/>
  <c r="Q53" i="2"/>
  <c r="K72" i="13" s="1"/>
  <c r="Q57" i="2"/>
  <c r="K76" i="13" s="1"/>
  <c r="Q61" i="2"/>
  <c r="K80" i="13" s="1"/>
  <c r="Q65" i="2"/>
  <c r="K84" i="13" s="1"/>
  <c r="Q69" i="2"/>
  <c r="K88" i="13" s="1"/>
  <c r="Q73" i="2"/>
  <c r="K92" i="13" s="1"/>
  <c r="Q77" i="2"/>
  <c r="K96" i="13" s="1"/>
  <c r="L28" i="2"/>
  <c r="H47" i="13" s="1"/>
  <c r="L34" i="2"/>
  <c r="H53" i="13" s="1"/>
  <c r="L38" i="2"/>
  <c r="H57" i="13" s="1"/>
  <c r="L42" i="2"/>
  <c r="H61" i="13" s="1"/>
  <c r="L46" i="2"/>
  <c r="H65" i="13" s="1"/>
  <c r="L50" i="2"/>
  <c r="H69" i="13" s="1"/>
  <c r="L54" i="2"/>
  <c r="H73" i="13" s="1"/>
  <c r="L58" i="2"/>
  <c r="H77" i="13" s="1"/>
  <c r="L62" i="2"/>
  <c r="H81" i="13" s="1"/>
  <c r="L66" i="2"/>
  <c r="H85" i="13" s="1"/>
  <c r="L70" i="2"/>
  <c r="H89" i="13" s="1"/>
  <c r="L74" i="2"/>
  <c r="H93" i="13" s="1"/>
  <c r="Q30" i="2"/>
  <c r="K49" i="13" s="1"/>
  <c r="Q34" i="2"/>
  <c r="K53" i="13" s="1"/>
  <c r="Q38" i="2"/>
  <c r="K57" i="13" s="1"/>
  <c r="Q42" i="2"/>
  <c r="K61" i="13" s="1"/>
  <c r="Q46" i="2"/>
  <c r="K65" i="13" s="1"/>
  <c r="Q50" i="2"/>
  <c r="K69" i="13" s="1"/>
  <c r="Q54" i="2"/>
  <c r="K73" i="13" s="1"/>
  <c r="Q58" i="2"/>
  <c r="K77" i="13" s="1"/>
  <c r="Q62" i="2"/>
  <c r="K81" i="13" s="1"/>
  <c r="Q66" i="2"/>
  <c r="K85" i="13" s="1"/>
  <c r="Q70" i="2"/>
  <c r="K89" i="13" s="1"/>
  <c r="Q74" i="2"/>
  <c r="K93" i="13" s="1"/>
  <c r="G99" i="13" l="1" a="1"/>
  <c r="G99" i="13" s="1"/>
  <c r="J99" i="13" a="1"/>
  <c r="D59" i="13" a="1"/>
  <c r="G20" i="2" s="1"/>
  <c r="S25" i="12"/>
  <c r="J99" i="13" l="1"/>
  <c r="P19" i="2" s="1"/>
  <c r="Q20" i="2"/>
  <c r="P21" i="2"/>
  <c r="Q21" i="2"/>
  <c r="Q19" i="2"/>
  <c r="P20" i="2"/>
  <c r="L20" i="2"/>
  <c r="L21" i="2"/>
  <c r="K20" i="2"/>
  <c r="K21" i="2"/>
  <c r="K19" i="2"/>
  <c r="L19" i="2"/>
  <c r="F20" i="2"/>
  <c r="F21" i="2"/>
  <c r="G21" i="2"/>
  <c r="G19" i="2"/>
  <c r="D59" i="13"/>
  <c r="F19" i="2" s="1"/>
  <c r="K39" i="11"/>
  <c r="G12" i="2" s="1"/>
  <c r="Q12"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<sst xmlns="http://schemas.openxmlformats.org/spreadsheetml/2006/main" count="454" uniqueCount="344">
  <si>
    <t>Datum</t>
  </si>
  <si>
    <t>Naam Trekking</t>
  </si>
  <si>
    <t>Totaal</t>
  </si>
  <si>
    <t>© E-Planners Software Studio - 2026</t>
  </si>
  <si>
    <t>Aantal</t>
  </si>
  <si>
    <t>Prijs per stuk</t>
  </si>
  <si>
    <t>Totaal inleg</t>
  </si>
  <si>
    <t>Soort loten</t>
  </si>
  <si>
    <t>Aantal loten</t>
  </si>
  <si>
    <t>Ja</t>
  </si>
  <si>
    <t>Nee</t>
  </si>
  <si>
    <t>Tabblad Mijn Lotnummers:</t>
  </si>
  <si>
    <t>Mijn lotnummers</t>
  </si>
  <si>
    <t>Bedrag</t>
  </si>
  <si>
    <t>TabDataLotenEnPrijs01</t>
  </si>
  <si>
    <t>TabDataLotenEnPrijs02</t>
  </si>
  <si>
    <t>TabDataLotenEnPrijs03</t>
  </si>
  <si>
    <t>TabDataLotenEnPrijs05</t>
  </si>
  <si>
    <t>Gewonnen</t>
  </si>
  <si>
    <t>Kies: Ja of Nee</t>
  </si>
  <si>
    <t xml:space="preserve">Datum </t>
  </si>
  <si>
    <t>Prijs XL</t>
  </si>
  <si>
    <t>10 januari trekking</t>
  </si>
  <si>
    <t>10 februari trekking</t>
  </si>
  <si>
    <t>10 maart trekking</t>
  </si>
  <si>
    <t>10 mei trekking</t>
  </si>
  <si>
    <t>10 juni trekking</t>
  </si>
  <si>
    <t>10 juli trekking</t>
  </si>
  <si>
    <t>Extra 1 juli trekking</t>
  </si>
  <si>
    <t>Extra 1 oktober trekking</t>
  </si>
  <si>
    <t>Extra Oudejaars trekking</t>
  </si>
  <si>
    <t>Anders</t>
  </si>
  <si>
    <t>Extra Koningsdag loterij</t>
  </si>
  <si>
    <t>10 augustus trekking</t>
  </si>
  <si>
    <t>10 september trekking</t>
  </si>
  <si>
    <t>10 oktober trekking</t>
  </si>
  <si>
    <t>10 november trekking</t>
  </si>
  <si>
    <t>10 december trekking</t>
  </si>
  <si>
    <t>10 april trekking</t>
  </si>
  <si>
    <t>Extra Speciale Trekking 01</t>
  </si>
  <si>
    <t>Extra Speciale Trekking 02</t>
  </si>
  <si>
    <t>XL Lot</t>
  </si>
  <si>
    <t>Mijn lotnummers, inleg en gewonnen bedragen</t>
  </si>
  <si>
    <t>1 x 1/5e Lot + XL</t>
  </si>
  <si>
    <t>1 x Heel lot + XL</t>
  </si>
  <si>
    <t>1 x Heel lot</t>
  </si>
  <si>
    <t>1 x 1/5 Lot</t>
  </si>
  <si>
    <t>1 x Heel Oudejaarslot</t>
  </si>
  <si>
    <t>1 x Gratis lot (Abonnement)</t>
  </si>
  <si>
    <t>1 x Gratis lot (Andere reden)</t>
  </si>
  <si>
    <t>1 x Gratis lot (Promotie)</t>
  </si>
  <si>
    <t>1 x Gratis lot (Compensatie)</t>
  </si>
  <si>
    <t>Datum trekking</t>
  </si>
  <si>
    <t>Laatste 5 eindcijfers</t>
  </si>
  <si>
    <t>Laatste 4 eindcijfers</t>
  </si>
  <si>
    <t>Laatste 3 eindcijfers</t>
  </si>
  <si>
    <t>Laatste 2 eindcijfers</t>
  </si>
  <si>
    <t>Gehele lotnummer</t>
  </si>
  <si>
    <t>Winnende lotnummers en eindcijfers</t>
  </si>
  <si>
    <t>Totaal bedrag</t>
  </si>
  <si>
    <t xml:space="preserve"> </t>
  </si>
  <si>
    <t xml:space="preserve">  </t>
  </si>
  <si>
    <t>Laatste 1 eindcijfer</t>
  </si>
  <si>
    <t>Bedragen van winnende lotnummers of eindcijfers</t>
  </si>
  <si>
    <t>Op gehele lotnummer</t>
  </si>
  <si>
    <t>Op 5 eindcijfers</t>
  </si>
  <si>
    <t>Op 4 eindcijfers</t>
  </si>
  <si>
    <t>Op 3 eindcijfers</t>
  </si>
  <si>
    <t>Op 2 eindcijfers</t>
  </si>
  <si>
    <t>Op 1 eindcijfer</t>
  </si>
  <si>
    <t>Winnend lot</t>
  </si>
  <si>
    <t>Totaal ingelegd</t>
  </si>
  <si>
    <t>Totaal winst of verlies</t>
  </si>
  <si>
    <t>Totaal gewonnen</t>
  </si>
  <si>
    <t>Gratis  LoterijPlanner</t>
  </si>
  <si>
    <t>Uitgebreide  LoterijPlanner</t>
  </si>
  <si>
    <t>Premium  LoterijPlanner</t>
  </si>
  <si>
    <t>Wat kun je met deze LoterijPlanner?</t>
  </si>
  <si>
    <t>Hoe gebruik je deze LoterijPlanner?</t>
  </si>
  <si>
    <t>Dashboard Loterij Resultaat Planner</t>
  </si>
  <si>
    <t>Eindigend op 1</t>
  </si>
  <si>
    <t>Eindigend op 2</t>
  </si>
  <si>
    <t>Eindigend op 3</t>
  </si>
  <si>
    <t>Eindigend op 4</t>
  </si>
  <si>
    <t>Eindigend op 5</t>
  </si>
  <si>
    <t>Eindigend op 6</t>
  </si>
  <si>
    <t>Eindigend op 7</t>
  </si>
  <si>
    <t>Eindigend op 8</t>
  </si>
  <si>
    <t>Eindigend op 9</t>
  </si>
  <si>
    <t>Eindigend op 10</t>
  </si>
  <si>
    <t>Eindigend op 11</t>
  </si>
  <si>
    <t>Eindigend op 12</t>
  </si>
  <si>
    <t>Eindigend op 0</t>
  </si>
  <si>
    <t>Eindigend op 01</t>
  </si>
  <si>
    <t>Eindigend op 02</t>
  </si>
  <si>
    <t>Eindigend op 03</t>
  </si>
  <si>
    <t>Eindigend op 04</t>
  </si>
  <si>
    <t>Eindigend op 05</t>
  </si>
  <si>
    <t>Eindigend op 06</t>
  </si>
  <si>
    <t>Eindigend op 07</t>
  </si>
  <si>
    <t>Eindigend op 08</t>
  </si>
  <si>
    <t>Eindigend op 09</t>
  </si>
  <si>
    <t>Eindigend op 13</t>
  </si>
  <si>
    <t>Eindigend op 14</t>
  </si>
  <si>
    <t>Eindigend op 15</t>
  </si>
  <si>
    <t>Eindigend op 16</t>
  </si>
  <si>
    <t>Eindigend op 17</t>
  </si>
  <si>
    <t>Eindigend op 18</t>
  </si>
  <si>
    <t>Eindigend op 19</t>
  </si>
  <si>
    <t>Eindigend op 20</t>
  </si>
  <si>
    <t>Eindigend op 21</t>
  </si>
  <si>
    <t>Eindigend op 22</t>
  </si>
  <si>
    <t>Eindigend op 23</t>
  </si>
  <si>
    <t>Eindigend op 24</t>
  </si>
  <si>
    <t>Eindigend op 25</t>
  </si>
  <si>
    <t>Eindigend op 26</t>
  </si>
  <si>
    <t>Eindigend op 27</t>
  </si>
  <si>
    <t>Eindigend op 28</t>
  </si>
  <si>
    <t>Eindigend op 29</t>
  </si>
  <si>
    <t>Eindigend op 30</t>
  </si>
  <si>
    <t>Eindigend op 31</t>
  </si>
  <si>
    <t>Eindigend op 32</t>
  </si>
  <si>
    <t>Eindigend op 33</t>
  </si>
  <si>
    <t>Eindigend op 34</t>
  </si>
  <si>
    <t>Eindigend op 35</t>
  </si>
  <si>
    <t>Eindigend op 36</t>
  </si>
  <si>
    <t>Eindigend op 37</t>
  </si>
  <si>
    <t>Eindigend op 38</t>
  </si>
  <si>
    <t>Eindigend op 39</t>
  </si>
  <si>
    <t>Eindigend op 40</t>
  </si>
  <si>
    <t>Eindigend op 41</t>
  </si>
  <si>
    <t>Eindigend op 42</t>
  </si>
  <si>
    <t>Eindigend op 43</t>
  </si>
  <si>
    <t>Eindigend op 44</t>
  </si>
  <si>
    <t>Eindigend op 45</t>
  </si>
  <si>
    <t>Eindigend op 46</t>
  </si>
  <si>
    <t>Eindigend op 47</t>
  </si>
  <si>
    <t>Eindigend op 48</t>
  </si>
  <si>
    <t>Eindigend op 49</t>
  </si>
  <si>
    <t>Eindigend op 50</t>
  </si>
  <si>
    <t>Eindigend op 51</t>
  </si>
  <si>
    <t>Eindigend op 52</t>
  </si>
  <si>
    <t>Eindigend op 53</t>
  </si>
  <si>
    <t>Eindigend op 54</t>
  </si>
  <si>
    <t>Eindigend op 55</t>
  </si>
  <si>
    <t>Eindigend op 56</t>
  </si>
  <si>
    <t>Eindigend op 57</t>
  </si>
  <si>
    <t>Eindigend op 58</t>
  </si>
  <si>
    <t>Eindigend op 59</t>
  </si>
  <si>
    <t>Eindigend op 60</t>
  </si>
  <si>
    <t>Eindigend op 61</t>
  </si>
  <si>
    <t>Eindigend op 62</t>
  </si>
  <si>
    <t>Eindigend op 63</t>
  </si>
  <si>
    <t>Eindigend op 64</t>
  </si>
  <si>
    <t>Eindigend op 65</t>
  </si>
  <si>
    <t>Eindigend op 66</t>
  </si>
  <si>
    <t>Eindigend op 67</t>
  </si>
  <si>
    <t>Eindigend op 68</t>
  </si>
  <si>
    <t>Eindigend op 69</t>
  </si>
  <si>
    <t>Eindigend op 70</t>
  </si>
  <si>
    <t>Eindigend op 71</t>
  </si>
  <si>
    <t>Eindigend op 72</t>
  </si>
  <si>
    <t>Eindigend op 73</t>
  </si>
  <si>
    <t>Eindigend op 74</t>
  </si>
  <si>
    <t>Eindigend op 75</t>
  </si>
  <si>
    <t>Eindigend op 76</t>
  </si>
  <si>
    <t>Eindigend op 77</t>
  </si>
  <si>
    <t>Eindigend op 78</t>
  </si>
  <si>
    <t>Eindigend op 79</t>
  </si>
  <si>
    <t>Eindigend op 80</t>
  </si>
  <si>
    <t>Eindigend op 81</t>
  </si>
  <si>
    <t>Eindigend op 82</t>
  </si>
  <si>
    <t>Eindigend op 83</t>
  </si>
  <si>
    <t>Eindigend op 84</t>
  </si>
  <si>
    <t>Eindigend op 85</t>
  </si>
  <si>
    <t>Eindigend op 86</t>
  </si>
  <si>
    <t>Eindigend op 87</t>
  </si>
  <si>
    <t>Eindigend op 88</t>
  </si>
  <si>
    <t>Eindigend op 89</t>
  </si>
  <si>
    <t>Eindigend op 90</t>
  </si>
  <si>
    <t>Eindigend op 91</t>
  </si>
  <si>
    <t>Eindigend op 92</t>
  </si>
  <si>
    <t>Eindigend op 93</t>
  </si>
  <si>
    <t>Eindigend op 94</t>
  </si>
  <si>
    <t>Eindigend op 95</t>
  </si>
  <si>
    <t>Eindigend op 96</t>
  </si>
  <si>
    <t>Eindigend op 97</t>
  </si>
  <si>
    <t>Eindigend op 98</t>
  </si>
  <si>
    <t>Eindigend op 00</t>
  </si>
  <si>
    <t>Eindigend op 99</t>
  </si>
  <si>
    <t>Aantal x winnende eindcijfers 1 cijfer</t>
  </si>
  <si>
    <t>Aantal x winnende eindcijfers 2 cijfers</t>
  </si>
  <si>
    <t>Kopteksten</t>
  </si>
  <si>
    <t>TabDataMijnLotnummers01</t>
  </si>
  <si>
    <t>TabDataLotenEnPrijs06</t>
  </si>
  <si>
    <t>Vul op dit tabblad al jouw loten in en vermeld de gewonnen bedragen per lot in de laatste kolom!</t>
  </si>
  <si>
    <t>Kortingscode Uitgebreide Planners</t>
  </si>
  <si>
    <t>Kortingscode Premium Planners</t>
  </si>
  <si>
    <t>Uitgebreide en Premium Excel Planners met korting</t>
  </si>
  <si>
    <t>Aantal keer</t>
  </si>
  <si>
    <t>Eindcijfer</t>
  </si>
  <si>
    <t>Eindcijfers</t>
  </si>
  <si>
    <t>Gegevens uit Dashboard</t>
  </si>
  <si>
    <t>TabDashboard01</t>
  </si>
  <si>
    <t>Top 3 meest winnende eindcijfers 0 -9</t>
  </si>
  <si>
    <t>Top 3 meest winnende eindcijfers 00 - 49</t>
  </si>
  <si>
    <t>Top 3 meest winnende eindcijfers 50 - 99</t>
  </si>
  <si>
    <t>Eindcijfer2</t>
  </si>
  <si>
    <t>Gegevens2</t>
  </si>
  <si>
    <t>TabDashboard02</t>
  </si>
  <si>
    <t xml:space="preserve"> Eindcijfers 00-49</t>
  </si>
  <si>
    <t>Gegevens 00-49</t>
  </si>
  <si>
    <t xml:space="preserve"> Eindcijfers 50-99</t>
  </si>
  <si>
    <t>Gegevens 50-99</t>
  </si>
  <si>
    <t>TabDashboard03</t>
  </si>
  <si>
    <t>Eindcijfers2 00-49</t>
  </si>
  <si>
    <t>Eindcijfers2 50-99</t>
  </si>
  <si>
    <t>00</t>
  </si>
  <si>
    <t>01</t>
  </si>
  <si>
    <t>02</t>
  </si>
  <si>
    <t>03</t>
  </si>
  <si>
    <t>04</t>
  </si>
  <si>
    <t>05</t>
  </si>
  <si>
    <t>06</t>
  </si>
  <si>
    <t>07</t>
  </si>
  <si>
    <t>08</t>
  </si>
  <si>
    <t>09</t>
  </si>
  <si>
    <t>Op 2 Eindcijfers</t>
  </si>
  <si>
    <t>Op 1 Eindcijfer</t>
  </si>
  <si>
    <r>
      <t xml:space="preserve">Vul bij het bestellen van een Premium Excel Planner de kortingscode: </t>
    </r>
    <r>
      <rPr>
        <b/>
        <sz val="12"/>
        <color rgb="FF5C5C5C"/>
        <rFont val="Bahnschrift Light"/>
        <family val="2"/>
      </rPr>
      <t>LP89</t>
    </r>
    <r>
      <rPr>
        <sz val="12"/>
        <color rgb="FF5C5C5C"/>
        <rFont val="Bahnschrift Light"/>
        <family val="2"/>
      </rPr>
      <t xml:space="preserve"> in en krijg </t>
    </r>
    <r>
      <rPr>
        <b/>
        <sz val="12"/>
        <color rgb="FF5C5C5C"/>
        <rFont val="Bahnschrift Light"/>
        <family val="2"/>
      </rPr>
      <t>25% korting</t>
    </r>
    <r>
      <rPr>
        <sz val="12"/>
        <color rgb="FF5C5C5C"/>
        <rFont val="Bahnschrift Light"/>
        <family val="2"/>
      </rPr>
      <t xml:space="preserve"> op de normale prijs!</t>
    </r>
  </si>
  <si>
    <r>
      <t xml:space="preserve">Vul bij het bestellen van een Uitgebreide Excel Planner de kortingscode: </t>
    </r>
    <r>
      <rPr>
        <b/>
        <sz val="12"/>
        <color rgb="FF5C5C5C"/>
        <rFont val="Bahnschrift Light"/>
        <family val="2"/>
      </rPr>
      <t>LP88</t>
    </r>
    <r>
      <rPr>
        <sz val="12"/>
        <color rgb="FF5C5C5C"/>
        <rFont val="Bahnschrift Light"/>
        <family val="2"/>
      </rPr>
      <t xml:space="preserve"> in en krijg </t>
    </r>
    <r>
      <rPr>
        <b/>
        <sz val="12"/>
        <color rgb="FF5C5C5C"/>
        <rFont val="Bahnschrift Light"/>
        <family val="2"/>
      </rPr>
      <t>20% korting</t>
    </r>
    <r>
      <rPr>
        <sz val="12"/>
        <color rgb="FF5C5C5C"/>
        <rFont val="Bahnschrift Light"/>
        <family val="2"/>
      </rPr>
      <t xml:space="preserve"> op de normale prijs!</t>
    </r>
  </si>
  <si>
    <t>Disclaimer</t>
  </si>
  <si>
    <t>Alle winnende loten, eindcijfers en bedragen</t>
  </si>
  <si>
    <t>Ondertitel Tabblad Winnende loten</t>
  </si>
  <si>
    <t>Ondertitel Tabblad Mijn lotnummers</t>
  </si>
  <si>
    <t>De tabbladen Uitleg, Dashboard, Meer opties en Disclaimer zijn alleen om te lezen en beveiligd voor invoer!</t>
  </si>
  <si>
    <t>Uitleg voor het invullen van de Loterij Resultaat Planner</t>
  </si>
  <si>
    <t>Dit is jouw overzichtspagina met je totale inleg, je in totaal gewonnen bedragen en je winst of verlies</t>
  </si>
  <si>
    <t>Meer opties met onze Excel Planners</t>
  </si>
  <si>
    <t>Deze kortingscode is geldig t/m 31-12-2026!</t>
  </si>
  <si>
    <t>Winnende loten</t>
  </si>
  <si>
    <t>Uitleg over regels invoegen, regels toevoegen, regels verwijderen of inhoud wissen in de tabellen!</t>
  </si>
  <si>
    <t>Pop-Ups met uitleg per kolom</t>
  </si>
  <si>
    <t xml:space="preserve">Zie hieronder 2 voorbeelden van Pop-Ups op de tabbladen "Mijn lotnummers" en "Winnende loten" </t>
  </si>
  <si>
    <t>Gegevens invoeren</t>
  </si>
  <si>
    <t>Uitleg Loterij Planner</t>
  </si>
  <si>
    <t>Hieronder vind je de uitleg en voorbeeld afbeeldingen voor het eenvoudig invullen van de LoterijPlanner</t>
  </si>
  <si>
    <t>Regels invoegen of verwijderen</t>
  </si>
  <si>
    <t>Data Mijn lotnummers en Winnende loten (Niet verwijderen of aanpassen!)</t>
  </si>
  <si>
    <t>Vul dit tabblad alleen in als je wlt bijhouden welke eindcijfers het vaakst zijn getrokken!</t>
  </si>
  <si>
    <t>Koptitels 2 Tabbladen hoofdtitels</t>
  </si>
  <si>
    <t>Gebruik, Beperkingen &amp; Aansprakelijkheid</t>
  </si>
  <si>
    <t>Bedrijfsgegevens &amp; Toepasselijkheid</t>
  </si>
  <si>
    <t>Licentie, Intellectueel Eigendom &amp; Overig</t>
  </si>
  <si>
    <t>Disclaimer en Algemene voorwaarden</t>
  </si>
  <si>
    <t>Op deze disclaimer en voorwaarden is uitsluitend Nederlands recht van toepassing. Eventuele geschillen worden voorgelegd aan de bevoegde rechter in het arrondissement Noord‑Nederland.
Voor vragen, ondersteuning of meldingen kan contact worden opgenomen via: info@excelplanners.nl</t>
  </si>
  <si>
    <t>Alle Excel Planners, templates, formules, ontwerpen, teksten en grafische elementen zijn eigendom van E‑Planners Software Studio.
Zonder voorafgaande schriftelijke toestemming is het niet toegestaan om onze planners te kopiëren, verspreiden, doorverkopen, publiceren of commercieel te gebruiken.
De gebruiker ontvangt een persoonlijke, niet‑overdraagbare licentie voor eigen gebruik.
Het is niet toegestaan om beveiligingen, wachtwoorden of beschermingslagen te verwijderen of te omzeilen.
E‑Planners Software Studio garandeert geen compatibiliteit met oudere of toekomstige Excel‑versies, besturingssystemen of apparaten.
Indien een bepaling uit deze voorwaarden ongeldig blijkt, blijven de overige bepalingen volledig van kracht. 
Datum van inwerkingtreding: 23-03-2026</t>
  </si>
  <si>
    <t>Kijk hieronder voor alle Excel Planners!</t>
  </si>
  <si>
    <t>✔ Basis uitslagen invoeren
✔ Winst/verlies berekening
✔ Overzicht per trekking
✔ Statistieken
✔ Grafieken
✔ Automatische totalen
✔ Meerdere loterijen tegelijk
✔ Inzet per periode
✔ ROI berekening
✔ Trendanalyse</t>
  </si>
  <si>
    <t>Gratis BudgetPlanner</t>
  </si>
  <si>
    <t>Uitgebreide  BudgetPlanner</t>
  </si>
  <si>
    <t>Premium  BudgetPlanner</t>
  </si>
  <si>
    <t>Verloving - Huwelijk - Bruiloft</t>
  </si>
  <si>
    <t>Budget - Huishoudboekje</t>
  </si>
  <si>
    <t>Uitgebreide  GeboortePlanner</t>
  </si>
  <si>
    <t>Premium  GeboortePlanner</t>
  </si>
  <si>
    <t>Uitgebreide  BruiloftPlanner</t>
  </si>
  <si>
    <t>Premium  BruiloftPlanner</t>
  </si>
  <si>
    <t>Uitgebreide  VerhuisPlanner</t>
  </si>
  <si>
    <t>Premium  VerhuisPlanner</t>
  </si>
  <si>
    <t>Vakantie - Reizen - Wereldreis</t>
  </si>
  <si>
    <t>Meer van ExcelPlanners.nl</t>
  </si>
  <si>
    <t>Gokken - Loterijen</t>
  </si>
  <si>
    <t>Inpakken - Verhuizen</t>
  </si>
  <si>
    <t>Uitgebreide  VakantiePlanner</t>
  </si>
  <si>
    <t>Premium  VakantiePlanner</t>
  </si>
  <si>
    <t>Gratis To-Do-List</t>
  </si>
  <si>
    <t xml:space="preserve">In deze gratis To-Do-List kun je al heel veel bijhouden, Maar in onze Uitgebreide en Premium Planners kun je jouw huwelijk en bruiloft nog veel uitgebreider plannen. </t>
  </si>
  <si>
    <t xml:space="preserve">In deze gratis To-Do-List kun je al heel veel voorbereiden, Maar in onze Uitgebreide en Premium VakatiePlanners kun je jouw reis of vakantie nog veel uitgebreider plannen. </t>
  </si>
  <si>
    <t xml:space="preserve">In deze gratis LoterijPlanner krijg je al een goed overzicht, Maar in onze Uitgebreide en Premium Planners kun je jouw uitgaven, winst en resultaat nog veel beter plannen. </t>
  </si>
  <si>
    <t xml:space="preserve">Met deze gratis To-Do-List kun je al heel veel voorbereiden, Maar in onze Uitgebreide en Premium VerhuisPlanners kun je jouw verhuizing nog veel uitgebreider plannen. </t>
  </si>
  <si>
    <t xml:space="preserve">In deze gratis BudgetPlanner kun je al heel veel bijhouden, Maar in onze Uitgebreide en Premium Planners kun je al jouw inkomsten en uitgaven nog veel uitgebreider bijhouden. </t>
  </si>
  <si>
    <t xml:space="preserve">In onze gratis Planners of To-Do-List kun je al veel bijhouden, Maar in onze Uitgebreide en Premium Planners kun je jouw budget of gebeurtenis nog veel uitgebreider plannen. </t>
  </si>
  <si>
    <t>Zwangerschap - Geboorte</t>
  </si>
  <si>
    <t xml:space="preserve">Met deze gratis To-Do-List krijg je al een goed overzicht, Maar met onze Premium Planner kun je ook jouw Uitzetlijst, Baby-Shower en Bevalling tot in detail plannen. </t>
  </si>
  <si>
    <t>Klik hier voor meer informatie over al onze Excel Planners!</t>
  </si>
  <si>
    <t>Nu Gratis</t>
  </si>
  <si>
    <t>Met kortingscode: € 7,95</t>
  </si>
  <si>
    <t>Met kortingscode: € 14,95</t>
  </si>
  <si>
    <r>
      <t xml:space="preserve">Normale Prijs: </t>
    </r>
    <r>
      <rPr>
        <b/>
        <sz val="16"/>
        <color theme="0" tint="-0.34998626667073579"/>
        <rFont val="Bahnschrift Light"/>
        <family val="2"/>
      </rPr>
      <t>€ 3,95</t>
    </r>
  </si>
  <si>
    <r>
      <t xml:space="preserve">Normale prijs: </t>
    </r>
    <r>
      <rPr>
        <b/>
        <sz val="16"/>
        <color theme="0" tint="-0.34998626667073579"/>
        <rFont val="Bahnschrift Light"/>
        <family val="2"/>
      </rPr>
      <t>€ 9,95</t>
    </r>
  </si>
  <si>
    <r>
      <t xml:space="preserve">Normale Prijs: </t>
    </r>
    <r>
      <rPr>
        <b/>
        <sz val="16"/>
        <color theme="0" tint="-0.34998626667073579"/>
        <rFont val="Bahnschrift Light"/>
        <family val="2"/>
      </rPr>
      <t>€ 19,95</t>
    </r>
  </si>
  <si>
    <r>
      <t xml:space="preserve">Normale Prijs: </t>
    </r>
    <r>
      <rPr>
        <b/>
        <sz val="16"/>
        <color theme="0" tint="-0.34998626667073579"/>
        <rFont val="Bahnschrift Light"/>
        <family val="2"/>
      </rPr>
      <t>€3 ,95</t>
    </r>
  </si>
  <si>
    <t>Kijk hieronder naar de verschillen!</t>
  </si>
  <si>
    <t>Tabblad Winnende loten</t>
  </si>
  <si>
    <t>Tabblad Mijn lotnummers</t>
  </si>
  <si>
    <t>Op de tabbladen Mijn lotnummers en Winnende loten kun je de gevraagde gegevens eenvoudig invoeren.</t>
  </si>
  <si>
    <t>Klik op de Kopteksten of Sub-Kopteksten voor een Pop-Up met uitleg over de in die kolom in te vullen gegevens!</t>
  </si>
  <si>
    <t>Regels verwijderen of Inhoud wissen</t>
  </si>
  <si>
    <t>Regels toevoegen</t>
  </si>
  <si>
    <t>Regels Invoegen</t>
  </si>
  <si>
    <t>Boven de geselecteerde rij</t>
  </si>
  <si>
    <t>Onder de onderste rij</t>
  </si>
  <si>
    <r>
      <rPr>
        <b/>
        <sz val="12"/>
        <color rgb="FF5E7244"/>
        <rFont val="Bahnschrift Light"/>
        <family val="2"/>
      </rPr>
      <t>1. Met je rechter muisknop:</t>
    </r>
    <r>
      <rPr>
        <sz val="12"/>
        <color rgb="FF5E7244"/>
        <rFont val="Bahnschrift Light"/>
        <family val="2"/>
      </rPr>
      <t xml:space="preserve">
Klik met je rechter muisknop in een cel op de gewenste tabelregel en kies: </t>
    </r>
    <r>
      <rPr>
        <b/>
        <i/>
        <sz val="12"/>
        <color rgb="FF5E7244"/>
        <rFont val="Bahnschrift Light"/>
        <family val="2"/>
      </rPr>
      <t>Invoegen &gt; Tabelrijen boven</t>
    </r>
    <r>
      <rPr>
        <sz val="12"/>
        <color rgb="FF5E7244"/>
        <rFont val="Bahnschrift Light"/>
        <family val="2"/>
      </rPr>
      <t xml:space="preserve"> om een nieuwe regel erboven te plaatsen.</t>
    </r>
  </si>
  <si>
    <r>
      <rPr>
        <b/>
        <sz val="12"/>
        <color rgb="FF5E7244"/>
        <rFont val="Bahnschrift Light"/>
        <family val="2"/>
      </rPr>
      <t xml:space="preserve">2. Met de Tab‑toets:  </t>
    </r>
    <r>
      <rPr>
        <sz val="12"/>
        <color rgb="FF5E7244"/>
        <rFont val="Bahnschrift Light"/>
        <family val="2"/>
      </rPr>
      <t xml:space="preserve">
Niet beschikbaar voor invoegen binnen de tabel; Tab voegt alleen onderaan een nieuwe regel toe wanneer je in de laatste cel staat. </t>
    </r>
    <r>
      <rPr>
        <b/>
        <i/>
        <sz val="10"/>
        <color rgb="FF5E7244"/>
        <rFont val="Bahnschrift Light"/>
        <family val="2"/>
      </rPr>
      <t>Gebruik de CTRL + combinatie.</t>
    </r>
    <r>
      <rPr>
        <sz val="10"/>
        <color rgb="FF5E7244"/>
        <rFont val="Bahnschrift Light"/>
        <family val="2"/>
      </rPr>
      <t xml:space="preserve"> Zie uitleg hieronder!</t>
    </r>
  </si>
  <si>
    <r>
      <rPr>
        <b/>
        <sz val="12"/>
        <color rgb="FF5E7244"/>
        <rFont val="Bahnschrift Light"/>
        <family val="2"/>
      </rPr>
      <t xml:space="preserve">2. Met de Tab‑toets: </t>
    </r>
    <r>
      <rPr>
        <sz val="12"/>
        <color rgb="FF5E7244"/>
        <rFont val="Bahnschrift Light"/>
        <family val="2"/>
      </rPr>
      <t xml:space="preserve">
Klik in de meest rechtse cel van de onderste rij, boven de totaalrij, en </t>
    </r>
    <r>
      <rPr>
        <b/>
        <i/>
        <sz val="12"/>
        <color rgb="FF5E7244"/>
        <rFont val="Bahnschrift Light"/>
        <family val="2"/>
      </rPr>
      <t>druk op Tab</t>
    </r>
    <r>
      <rPr>
        <sz val="12"/>
        <color rgb="FF5E7244"/>
        <rFont val="Bahnschrift Light"/>
        <family val="2"/>
      </rPr>
      <t xml:space="preserve"> om automatisch een nieuwe tabelregel onderaan te laten verschijnen. 
</t>
    </r>
    <r>
      <rPr>
        <b/>
        <i/>
        <sz val="10"/>
        <color rgb="FF5E7244"/>
        <rFont val="Bahnschrift Light"/>
        <family val="2"/>
      </rPr>
      <t xml:space="preserve">Let op! Gebruik NIET de Enter toets! </t>
    </r>
  </si>
  <si>
    <r>
      <rPr>
        <b/>
        <sz val="12"/>
        <color rgb="FF5E7244"/>
        <rFont val="Bahnschrift Light"/>
        <family val="2"/>
      </rPr>
      <t xml:space="preserve">1. Met je rechter muisknop:  </t>
    </r>
    <r>
      <rPr>
        <sz val="12"/>
        <color rgb="FF5E7244"/>
        <rFont val="Bahnschrift Light"/>
        <family val="2"/>
      </rPr>
      <t xml:space="preserve">
Klik met rechts in een cel op de onderste tabelregel en kies: </t>
    </r>
    <r>
      <rPr>
        <b/>
        <i/>
        <sz val="12"/>
        <color rgb="FF5E7244"/>
        <rFont val="Bahnschrift Light"/>
        <family val="2"/>
      </rPr>
      <t>Invoegen &gt; Tabelrij onder</t>
    </r>
    <r>
      <rPr>
        <sz val="12"/>
        <color rgb="FF5E7244"/>
        <rFont val="Bahnschrift Light"/>
        <family val="2"/>
      </rPr>
      <t xml:space="preserve"> om een nieuwe regel toe te voegen.</t>
    </r>
  </si>
  <si>
    <r>
      <rPr>
        <b/>
        <sz val="12"/>
        <color rgb="FF5E7244"/>
        <rFont val="Bahnschrift Light"/>
        <family val="2"/>
      </rPr>
      <t xml:space="preserve">1. Met je rechter muisknop verwijderen: </t>
    </r>
    <r>
      <rPr>
        <sz val="12"/>
        <color rgb="FF5E7244"/>
        <rFont val="Bahnschrift Light"/>
        <family val="2"/>
      </rPr>
      <t xml:space="preserve">
Klik met rechts op een cel in de gewenste tabelregel en kies: </t>
    </r>
    <r>
      <rPr>
        <b/>
        <i/>
        <sz val="12"/>
        <color rgb="FF5E7244"/>
        <rFont val="Bahnschrift Light"/>
        <family val="2"/>
      </rPr>
      <t xml:space="preserve">Verwijderen &gt; Tabelregel </t>
    </r>
    <r>
      <rPr>
        <i/>
        <sz val="11"/>
        <color rgb="FF5E7244"/>
        <rFont val="Bahnschrift Light"/>
        <family val="2"/>
      </rPr>
      <t>(Dit verwijderd de hele regel!)</t>
    </r>
  </si>
  <si>
    <r>
      <rPr>
        <b/>
        <sz val="12"/>
        <color rgb="FF5E7244"/>
        <rFont val="Bahnschrift Light"/>
        <family val="2"/>
      </rPr>
      <t>3. Met de Ctrl+ combinatie:</t>
    </r>
    <r>
      <rPr>
        <sz val="12"/>
        <color rgb="FF5E7244"/>
        <rFont val="Bahnschrift Light"/>
        <family val="2"/>
      </rPr>
      <t xml:space="preserve"> 
Klik op een cel in een regel van de tabel druk tegelijkertijd op de toetsen: </t>
    </r>
    <r>
      <rPr>
        <b/>
        <i/>
        <sz val="12"/>
        <color rgb="FF5E7244"/>
        <rFont val="Bahnschrift Light"/>
        <family val="2"/>
      </rPr>
      <t>Ctrl + Shift + "+"</t>
    </r>
    <r>
      <rPr>
        <sz val="12"/>
        <color rgb="FF5E7244"/>
        <rFont val="Bahnschrift Light"/>
        <family val="2"/>
      </rPr>
      <t xml:space="preserve"> om direct een nieuwe tabelregel </t>
    </r>
    <r>
      <rPr>
        <b/>
        <i/>
        <sz val="12"/>
        <color rgb="FF5E7244"/>
        <rFont val="Bahnschrift Light"/>
        <family val="2"/>
      </rPr>
      <t>boven de geselecteerde regel</t>
    </r>
    <r>
      <rPr>
        <sz val="12"/>
        <color rgb="FF5E7244"/>
        <rFont val="Bahnschrift Light"/>
        <family val="2"/>
      </rPr>
      <t xml:space="preserve"> in te voegen.</t>
    </r>
  </si>
  <si>
    <r>
      <rPr>
        <b/>
        <sz val="12"/>
        <color rgb="FF5E7244"/>
        <rFont val="Bahnschrift Light"/>
        <family val="2"/>
      </rPr>
      <t>3. Met de Ctrl + combinatie of Delete</t>
    </r>
    <r>
      <rPr>
        <sz val="12"/>
        <color rgb="FF5E7244"/>
        <rFont val="Bahnschrift Light"/>
        <family val="2"/>
      </rPr>
      <t xml:space="preserve">
Klik op een cel in de betreffende regel, druk tegelijkertijd op de toetsen: </t>
    </r>
    <r>
      <rPr>
        <b/>
        <i/>
        <sz val="12"/>
        <color rgb="FF5E7244"/>
        <rFont val="Bahnschrift Light"/>
        <family val="2"/>
      </rPr>
      <t xml:space="preserve">Ctrl + "–" </t>
    </r>
    <r>
      <rPr>
        <sz val="12"/>
        <color rgb="FF5E7244"/>
        <rFont val="Bahnschrift Light"/>
        <family val="2"/>
      </rPr>
      <t xml:space="preserve">om de gehele geselecteerde regel </t>
    </r>
    <r>
      <rPr>
        <b/>
        <sz val="12"/>
        <color rgb="FF5E7244"/>
        <rFont val="Bahnschrift Light"/>
        <family val="2"/>
      </rPr>
      <t>te verwijderen</t>
    </r>
    <r>
      <rPr>
        <sz val="12"/>
        <color rgb="FF5E7244"/>
        <rFont val="Bahnschrift Light"/>
        <family val="2"/>
      </rPr>
      <t xml:space="preserve">, of klik op </t>
    </r>
    <r>
      <rPr>
        <b/>
        <i/>
        <sz val="12"/>
        <color rgb="FF5E7244"/>
        <rFont val="Bahnschrift Light"/>
        <family val="2"/>
      </rPr>
      <t>Delete</t>
    </r>
    <r>
      <rPr>
        <sz val="12"/>
        <color rgb="FF5E7244"/>
        <rFont val="Bahnschrift Light"/>
        <family val="2"/>
      </rPr>
      <t xml:space="preserve"> om de inhoud van de cel (of ingeblokte cellen) alleen </t>
    </r>
    <r>
      <rPr>
        <b/>
        <sz val="12"/>
        <color rgb="FF5E7244"/>
        <rFont val="Bahnschrift Light"/>
        <family val="2"/>
      </rPr>
      <t>te wissen</t>
    </r>
    <r>
      <rPr>
        <sz val="12"/>
        <color rgb="FF5E7244"/>
        <rFont val="Bahnschrift Light"/>
        <family val="2"/>
      </rPr>
      <t>.</t>
    </r>
  </si>
  <si>
    <r>
      <rPr>
        <b/>
        <sz val="12"/>
        <color rgb="FF5E7244"/>
        <rFont val="Bahnschrift Light"/>
        <family val="2"/>
      </rPr>
      <t>3. Met de Ctrl + combinatie:</t>
    </r>
    <r>
      <rPr>
        <sz val="12"/>
        <color rgb="FF5E7244"/>
        <rFont val="Bahnschrift Light"/>
        <family val="2"/>
      </rPr>
      <t xml:space="preserve">
Niet beschikbaar, voor het onderaan toevoegen van een regel is </t>
    </r>
    <r>
      <rPr>
        <b/>
        <i/>
        <sz val="12"/>
        <color rgb="FF5E7244"/>
        <rFont val="Bahnschrift Light"/>
        <family val="2"/>
      </rPr>
      <t>geen CTRL + combinatie beschikbaar.</t>
    </r>
    <r>
      <rPr>
        <sz val="12"/>
        <color rgb="FF5E7244"/>
        <rFont val="Bahnschrift Light"/>
        <family val="2"/>
      </rPr>
      <t xml:space="preserve"> Ctrl + Shift + "+" voegt altijd alleen een regel</t>
    </r>
    <r>
      <rPr>
        <b/>
        <i/>
        <sz val="12"/>
        <color rgb="FF5E7244"/>
        <rFont val="Bahnschrift Light"/>
        <family val="2"/>
      </rPr>
      <t xml:space="preserve"> boven</t>
    </r>
    <r>
      <rPr>
        <sz val="12"/>
        <color rgb="FF5E7244"/>
        <rFont val="Bahnschrift Light"/>
        <family val="2"/>
      </rPr>
      <t xml:space="preserve"> de geselecteerde regel toe!: 
</t>
    </r>
    <r>
      <rPr>
        <b/>
        <i/>
        <sz val="10"/>
        <color rgb="FF5E7244"/>
        <rFont val="Bahnschrift Light"/>
        <family val="2"/>
      </rPr>
      <t>Gebruik de Tab toets zie uitleg hierboven!</t>
    </r>
  </si>
  <si>
    <r>
      <rPr>
        <b/>
        <sz val="12"/>
        <color rgb="FF5E7244"/>
        <rFont val="Bahnschrift Light"/>
        <family val="2"/>
      </rPr>
      <t xml:space="preserve">2. Met je rechter muisknop wissen: </t>
    </r>
    <r>
      <rPr>
        <sz val="12"/>
        <color rgb="FF5E7244"/>
        <rFont val="Bahnschrift Light"/>
        <family val="2"/>
      </rPr>
      <t xml:space="preserve">
Klik met je rechter muisknop op de gewenste cel of blok een aantal cellen in, klik op je rechter muisknop en kies: </t>
    </r>
    <r>
      <rPr>
        <b/>
        <i/>
        <sz val="12"/>
        <color rgb="FF5E7244"/>
        <rFont val="Bahnschrift Light"/>
        <family val="2"/>
      </rPr>
      <t>Inhoud wissen</t>
    </r>
    <r>
      <rPr>
        <sz val="12"/>
        <color rgb="FF5E7244"/>
        <rFont val="Bahnschrift Light"/>
        <family val="2"/>
      </rPr>
      <t xml:space="preserve"> </t>
    </r>
    <r>
      <rPr>
        <i/>
        <sz val="11"/>
        <color rgb="FF5E7244"/>
        <rFont val="Bahnschrift Light"/>
        <family val="2"/>
      </rPr>
      <t>(Hierbij wordt de regel alleen leeg gemaakt, maar niet verwijderd)</t>
    </r>
  </si>
  <si>
    <t>Voor één of meer cellen of de hele rij</t>
  </si>
  <si>
    <t xml:space="preserve">PrijsBepaling </t>
  </si>
  <si>
    <t>Kies: Soort lot &gt;</t>
  </si>
  <si>
    <t>Kies: Naam van de trekking &gt;</t>
  </si>
  <si>
    <t>1 x 1/2 Oudejaarslot</t>
  </si>
  <si>
    <t>Door gebruik te maken van deze  Excel planner ga je akkoord met de voorwaarden die vermeld staan op het tabblad "Disclaimer"</t>
  </si>
  <si>
    <t>Vul op het Tabblad "Mijn lotnummers" al je lotnummers in. Kies eenvoudig de naam van de trekking en het soort lot. Vul na elke trekking op het tabblad "Mijn lotnummers" ook de door jou gewonnen bedragen in. Kijk op het tabblad "Dashboard" en zie direct hoeveel je hebt ingelegd, hebt gewonnen en wat je totale resultaat is. Tevens kun je met onze Uitgebreide en Premium Planner (als je de winnende eindcijfers iedere maand invult) ook de meest getrokken eindcijfers zien.</t>
  </si>
  <si>
    <t>Deze Excel Loterij Planner met een duidelijk dashboard helpt je om snel een overzicht te krijgen van jouw inleg, gewonnen bedragen en jouw winst of verlies. Als je bij de Premium of Uitgebreide Planner ook bij elke trekking de winnende eincijfers invult, dan krijg je ook nog een overzicht van de meest getrokken eindcijfers! Dit is een eenvoudige  tool van ExcelPlanners.nl en laat je direct ervaren hoe overzichtelijk, rustig en gebruiksvriendelijk onze Excel planners zijn.</t>
  </si>
  <si>
    <t>Dashboard in cijfers</t>
  </si>
  <si>
    <t>Onze Excel Planners zijn met uiterste zorg ontwikkeld en uitvoerig getest op functionaliteit, stabiliteit en nauwkeurigheid.
Ondanks deze zorgvuldigheid kan E‑Planners Software Studio niet garanderen dat alle berekeningen, bedragen, grafieken, formules of weergegeven gegevens volledig foutloos zijn.
De gebruiker blijft te allen tijde zelf verantwoordelijk voor het controleren, interpreteren en toepassen van alle cijfers, bedragen, berekeningen en resultaten die door de planner worden weergegeven.
E‑Planners Software Studio is niet aansprakelijk voor:
- directe of indirecte schade;
- gevolgschade of bedrijfsschade;
- financiële schade of verkeerde beslissingen   gebaseerd op weergegeven gegevens;
- schade aan apparatuur, software of bestanden die ontstaat door het openen, gebruiken of installeren van onze planners;
- het niet (goed) functioneren van de planner door systeeminstellingen, Excel‑versies, updates of handmatige wijzigingen door de gebruiker.
Gebruik van onze planners is volledig op eigen risico.</t>
  </si>
  <si>
    <r>
      <rPr>
        <sz val="12"/>
        <color rgb="FF5E7244"/>
        <rFont val="Bahnschrift Light"/>
        <family val="2"/>
      </rPr>
      <t>✔</t>
    </r>
    <r>
      <rPr>
        <sz val="12"/>
        <color rgb="FF5C5C5C"/>
        <rFont val="Bahnschrift Light"/>
        <family val="2"/>
      </rPr>
      <t xml:space="preserve"> To‑Do‑Lijst
</t>
    </r>
    <r>
      <rPr>
        <sz val="12"/>
        <color rgb="FF5E7244"/>
        <rFont val="Bahnschrift Light"/>
        <family val="2"/>
      </rPr>
      <t>✔</t>
    </r>
    <r>
      <rPr>
        <sz val="12"/>
        <color rgb="FF5C5C5C"/>
        <rFont val="Bahnschrift Light"/>
        <family val="2"/>
      </rPr>
      <t xml:space="preserve"> Budgetoverzicht
</t>
    </r>
    <r>
      <rPr>
        <sz val="12"/>
        <color rgb="FF5E7244"/>
        <rFont val="Bahnschrift Light"/>
        <family val="2"/>
      </rPr>
      <t>✔</t>
    </r>
    <r>
      <rPr>
        <sz val="12"/>
        <color rgb="FF5C5C5C"/>
        <rFont val="Bahnschrift Light"/>
        <family val="2"/>
      </rPr>
      <t xml:space="preserve"> Overzichtelijk dashboard 
</t>
    </r>
    <r>
      <rPr>
        <sz val="12"/>
        <color rgb="FF5E7244"/>
        <rFont val="Bahnschrift Light"/>
        <family val="2"/>
      </rPr>
      <t>✔</t>
    </r>
    <r>
      <rPr>
        <sz val="12"/>
        <color rgb="FF5C5C5C"/>
        <rFont val="Bahnschrift Light"/>
        <family val="2"/>
      </rPr>
      <t xml:space="preserve"> Automatisch statusoverzicht
</t>
    </r>
    <r>
      <rPr>
        <sz val="12"/>
        <color rgb="FFFF0000"/>
        <rFont val="Bahnschrift Light"/>
        <family val="2"/>
      </rPr>
      <t>✖</t>
    </r>
    <r>
      <rPr>
        <sz val="12"/>
        <color rgb="FF5C5C5C"/>
        <rFont val="Bahnschrift Light"/>
        <family val="2"/>
      </rPr>
      <t xml:space="preserve"> Afsprakenovericht verloskundige
</t>
    </r>
    <r>
      <rPr>
        <sz val="12"/>
        <color rgb="FFFF0000"/>
        <rFont val="Bahnschrift Light"/>
        <family val="2"/>
      </rPr>
      <t>✖</t>
    </r>
    <r>
      <rPr>
        <sz val="12"/>
        <color rgb="FF5C5C5C"/>
        <rFont val="Bahnschrift Light"/>
        <family val="2"/>
      </rPr>
      <t xml:space="preserve"> Uitzetlijst geboorte
</t>
    </r>
    <r>
      <rPr>
        <sz val="12"/>
        <color rgb="FFFF0000"/>
        <rFont val="Bahnschrift Light"/>
        <family val="2"/>
      </rPr>
      <t>✖</t>
    </r>
    <r>
      <rPr>
        <sz val="12"/>
        <color rgb="FF5C5C5C"/>
        <rFont val="Bahnschrift Light"/>
        <family val="2"/>
      </rPr>
      <t xml:space="preserve"> Benodigdheden kinderkamer
</t>
    </r>
    <r>
      <rPr>
        <sz val="12"/>
        <color rgb="FFFF0000"/>
        <rFont val="Bahnschrift Light"/>
        <family val="2"/>
      </rPr>
      <t>✖</t>
    </r>
    <r>
      <rPr>
        <sz val="12"/>
        <color rgb="FF5C5C5C"/>
        <rFont val="Bahnschrift Light"/>
        <family val="2"/>
      </rPr>
      <t xml:space="preserve"> Ziekenhuistas checklist
</t>
    </r>
    <r>
      <rPr>
        <sz val="12"/>
        <color rgb="FFFF0000"/>
        <rFont val="Bahnschrift Light"/>
        <family val="2"/>
      </rPr>
      <t>✖</t>
    </r>
    <r>
      <rPr>
        <sz val="12"/>
        <color rgb="FF5C5C5C"/>
        <rFont val="Bahnschrift Light"/>
        <family val="2"/>
      </rPr>
      <t xml:space="preserve"> Gastenlijst Baby-Shower
</t>
    </r>
    <r>
      <rPr>
        <sz val="12"/>
        <color rgb="FFFF0000"/>
        <rFont val="Bahnschrift Light"/>
        <family val="2"/>
      </rPr>
      <t>✖</t>
    </r>
    <r>
      <rPr>
        <sz val="12"/>
        <color rgb="FF5C5C5C"/>
        <rFont val="Bahnschrift Light"/>
        <family val="2"/>
      </rPr>
      <t xml:space="preserve"> Cadeaulijst / wensenlijst
</t>
    </r>
    <r>
      <rPr>
        <sz val="12"/>
        <color rgb="FFFF0000"/>
        <rFont val="Bahnschrift Light"/>
        <family val="2"/>
      </rPr>
      <t>✖</t>
    </r>
    <r>
      <rPr>
        <sz val="12"/>
        <color rgb="FF5C5C5C"/>
        <rFont val="Bahnschrift Light"/>
        <family val="2"/>
      </rPr>
      <t xml:space="preserve"> Draaiboek Baby-Shower
</t>
    </r>
    <r>
      <rPr>
        <sz val="12"/>
        <color rgb="FFFF0000"/>
        <rFont val="Bahnschrift Light"/>
        <family val="2"/>
      </rPr>
      <t>✖</t>
    </r>
    <r>
      <rPr>
        <sz val="12"/>
        <color rgb="FF5C5C5C"/>
        <rFont val="Bahnschrift Light"/>
        <family val="2"/>
      </rPr>
      <t xml:space="preserve"> Adressenlijst geboorte- &amp; bedankkaarten</t>
    </r>
  </si>
  <si>
    <r>
      <rPr>
        <sz val="12"/>
        <color rgb="FF5E7244"/>
        <rFont val="Bahnschrift Light"/>
        <family val="2"/>
      </rPr>
      <t>✔</t>
    </r>
    <r>
      <rPr>
        <sz val="12"/>
        <color rgb="FF5C5C5C"/>
        <rFont val="Bahnschrift Light"/>
        <family val="2"/>
      </rPr>
      <t xml:space="preserve"> To‑Do‑Lijst
</t>
    </r>
    <r>
      <rPr>
        <sz val="12"/>
        <color rgb="FF5E7244"/>
        <rFont val="Bahnschrift Light"/>
        <family val="2"/>
      </rPr>
      <t>✔</t>
    </r>
    <r>
      <rPr>
        <sz val="12"/>
        <color rgb="FF5C5C5C"/>
        <rFont val="Bahnschrift Light"/>
        <family val="2"/>
      </rPr>
      <t xml:space="preserve"> Budgetoverzicht
</t>
    </r>
    <r>
      <rPr>
        <sz val="12"/>
        <color rgb="FF5E7244"/>
        <rFont val="Bahnschrift Light"/>
        <family val="2"/>
      </rPr>
      <t>✔</t>
    </r>
    <r>
      <rPr>
        <sz val="12"/>
        <color rgb="FF5C5C5C"/>
        <rFont val="Bahnschrift Light"/>
        <family val="2"/>
      </rPr>
      <t xml:space="preserve"> Overzichtelijk dashboard 
</t>
    </r>
    <r>
      <rPr>
        <sz val="12"/>
        <color rgb="FF5E7244"/>
        <rFont val="Bahnschrift Light"/>
        <family val="2"/>
      </rPr>
      <t>✔</t>
    </r>
    <r>
      <rPr>
        <sz val="12"/>
        <color rgb="FF5C5C5C"/>
        <rFont val="Bahnschrift Light"/>
        <family val="2"/>
      </rPr>
      <t xml:space="preserve"> Automatisch statusoverzicht
</t>
    </r>
    <r>
      <rPr>
        <sz val="12"/>
        <color rgb="FF5E7244"/>
        <rFont val="Bahnschrift Light"/>
        <family val="2"/>
      </rPr>
      <t>✔</t>
    </r>
    <r>
      <rPr>
        <sz val="12"/>
        <color rgb="FF5C5C5C"/>
        <rFont val="Bahnschrift Light"/>
        <family val="2"/>
      </rPr>
      <t xml:space="preserve"> Afsprakenovezicht verloskundige
</t>
    </r>
    <r>
      <rPr>
        <sz val="12"/>
        <color rgb="FF5E7244"/>
        <rFont val="Bahnschrift Light"/>
        <family val="2"/>
      </rPr>
      <t>✔</t>
    </r>
    <r>
      <rPr>
        <sz val="12"/>
        <color rgb="FF5C5C5C"/>
        <rFont val="Bahnschrift Light"/>
        <family val="2"/>
      </rPr>
      <t xml:space="preserve"> Uitzetlijst geboorte
</t>
    </r>
    <r>
      <rPr>
        <sz val="12"/>
        <color rgb="FF5E7244"/>
        <rFont val="Bahnschrift Light"/>
        <family val="2"/>
      </rPr>
      <t>✔</t>
    </r>
    <r>
      <rPr>
        <sz val="12"/>
        <color rgb="FF5C5C5C"/>
        <rFont val="Bahnschrift Light"/>
        <family val="2"/>
      </rPr>
      <t xml:space="preserve"> Benodigdheden kinderkamer
</t>
    </r>
    <r>
      <rPr>
        <sz val="12"/>
        <color rgb="FF5E7244"/>
        <rFont val="Bahnschrift Light"/>
        <family val="2"/>
      </rPr>
      <t>✔</t>
    </r>
    <r>
      <rPr>
        <sz val="12"/>
        <color rgb="FF5C5C5C"/>
        <rFont val="Bahnschrift Light"/>
        <family val="2"/>
      </rPr>
      <t xml:space="preserve"> Ziekenhuistas checklist
</t>
    </r>
    <r>
      <rPr>
        <sz val="12"/>
        <color rgb="FFFF0000"/>
        <rFont val="Bahnschrift Light"/>
        <family val="2"/>
      </rPr>
      <t>✖</t>
    </r>
    <r>
      <rPr>
        <sz val="12"/>
        <color rgb="FF5C5C5C"/>
        <rFont val="Bahnschrift Light"/>
        <family val="2"/>
      </rPr>
      <t xml:space="preserve"> Gastenlijst Baby-Shower
</t>
    </r>
    <r>
      <rPr>
        <sz val="12"/>
        <color rgb="FFFF0000"/>
        <rFont val="Bahnschrift Light"/>
        <family val="2"/>
      </rPr>
      <t>✖</t>
    </r>
    <r>
      <rPr>
        <sz val="12"/>
        <color rgb="FF5C5C5C"/>
        <rFont val="Bahnschrift Light"/>
        <family val="2"/>
      </rPr>
      <t xml:space="preserve"> Cadeaulijst / wensenlijst
</t>
    </r>
    <r>
      <rPr>
        <sz val="12"/>
        <color rgb="FFFF0000"/>
        <rFont val="Bahnschrift Light"/>
        <family val="2"/>
      </rPr>
      <t>✖</t>
    </r>
    <r>
      <rPr>
        <sz val="12"/>
        <color rgb="FF5C5C5C"/>
        <rFont val="Bahnschrift Light"/>
        <family val="2"/>
      </rPr>
      <t xml:space="preserve"> Draaiboek Baby-Shower
</t>
    </r>
    <r>
      <rPr>
        <sz val="12"/>
        <color rgb="FFFF0000"/>
        <rFont val="Bahnschrift Light"/>
        <family val="2"/>
      </rPr>
      <t>✖</t>
    </r>
    <r>
      <rPr>
        <sz val="12"/>
        <color rgb="FF5C5C5C"/>
        <rFont val="Bahnschrift Light"/>
        <family val="2"/>
      </rPr>
      <t xml:space="preserve"> Adressenlijst geboorte- &amp; bedankkaarten</t>
    </r>
  </si>
  <si>
    <r>
      <rPr>
        <sz val="12"/>
        <color rgb="FF5E7244"/>
        <rFont val="Bahnschrift Light"/>
        <family val="2"/>
      </rPr>
      <t>✔</t>
    </r>
    <r>
      <rPr>
        <sz val="12"/>
        <color rgb="FF5C5C5C"/>
        <rFont val="Bahnschrift Light"/>
        <family val="2"/>
      </rPr>
      <t xml:space="preserve"> To‑Do‑Lijst
</t>
    </r>
    <r>
      <rPr>
        <sz val="12"/>
        <color rgb="FF5E7244"/>
        <rFont val="Bahnschrift Light"/>
        <family val="2"/>
      </rPr>
      <t>✔</t>
    </r>
    <r>
      <rPr>
        <sz val="12"/>
        <color rgb="FF5C5C5C"/>
        <rFont val="Bahnschrift Light"/>
        <family val="2"/>
      </rPr>
      <t xml:space="preserve"> Budgetoverzicht
</t>
    </r>
    <r>
      <rPr>
        <sz val="12"/>
        <color rgb="FF5E7244"/>
        <rFont val="Bahnschrift Light"/>
        <family val="2"/>
      </rPr>
      <t>✔</t>
    </r>
    <r>
      <rPr>
        <sz val="12"/>
        <color rgb="FF5C5C5C"/>
        <rFont val="Bahnschrift Light"/>
        <family val="2"/>
      </rPr>
      <t xml:space="preserve"> Overzichtelijk dashboard 
</t>
    </r>
    <r>
      <rPr>
        <sz val="12"/>
        <color rgb="FF5E7244"/>
        <rFont val="Bahnschrift Light"/>
        <family val="2"/>
      </rPr>
      <t>✔</t>
    </r>
    <r>
      <rPr>
        <sz val="12"/>
        <color rgb="FF5C5C5C"/>
        <rFont val="Bahnschrift Light"/>
        <family val="2"/>
      </rPr>
      <t xml:space="preserve"> Automatisch statusoverzicht
</t>
    </r>
    <r>
      <rPr>
        <sz val="12"/>
        <color rgb="FF5E7244"/>
        <rFont val="Bahnschrift Light"/>
        <family val="2"/>
      </rPr>
      <t>✔</t>
    </r>
    <r>
      <rPr>
        <sz val="12"/>
        <color rgb="FF5C5C5C"/>
        <rFont val="Bahnschrift Light"/>
        <family val="2"/>
      </rPr>
      <t xml:space="preserve"> Afsprakenoverzicht verloskundige
</t>
    </r>
    <r>
      <rPr>
        <sz val="12"/>
        <color rgb="FF5E7244"/>
        <rFont val="Bahnschrift Light"/>
        <family val="2"/>
      </rPr>
      <t>✔</t>
    </r>
    <r>
      <rPr>
        <sz val="12"/>
        <color rgb="FF5C5C5C"/>
        <rFont val="Bahnschrift Light"/>
        <family val="2"/>
      </rPr>
      <t xml:space="preserve"> Uitzetlijst geboorte
</t>
    </r>
    <r>
      <rPr>
        <sz val="12"/>
        <color rgb="FF5E7244"/>
        <rFont val="Bahnschrift Light"/>
        <family val="2"/>
      </rPr>
      <t>✔</t>
    </r>
    <r>
      <rPr>
        <sz val="12"/>
        <color rgb="FF5C5C5C"/>
        <rFont val="Bahnschrift Light"/>
        <family val="2"/>
      </rPr>
      <t xml:space="preserve"> Benodigdheden kinderkamer
</t>
    </r>
    <r>
      <rPr>
        <sz val="12"/>
        <color rgb="FF5E7244"/>
        <rFont val="Bahnschrift Light"/>
        <family val="2"/>
      </rPr>
      <t>✔</t>
    </r>
    <r>
      <rPr>
        <sz val="12"/>
        <color rgb="FF5C5C5C"/>
        <rFont val="Bahnschrift Light"/>
        <family val="2"/>
      </rPr>
      <t xml:space="preserve"> Ziekenhuistas checklist
</t>
    </r>
    <r>
      <rPr>
        <sz val="12"/>
        <color rgb="FF5E7244"/>
        <rFont val="Bahnschrift Light"/>
        <family val="2"/>
      </rPr>
      <t>✔</t>
    </r>
    <r>
      <rPr>
        <sz val="12"/>
        <color rgb="FF5C5C5C"/>
        <rFont val="Bahnschrift Light"/>
        <family val="2"/>
      </rPr>
      <t xml:space="preserve"> Gastenlijst Baby-Shower
</t>
    </r>
    <r>
      <rPr>
        <sz val="12"/>
        <color rgb="FF5E7244"/>
        <rFont val="Bahnschrift Light"/>
        <family val="2"/>
      </rPr>
      <t>✔</t>
    </r>
    <r>
      <rPr>
        <sz val="12"/>
        <color rgb="FF5C5C5C"/>
        <rFont val="Bahnschrift Light"/>
        <family val="2"/>
      </rPr>
      <t xml:space="preserve"> Cadeaulijst / wensenlijst
</t>
    </r>
    <r>
      <rPr>
        <sz val="12"/>
        <color rgb="FF5E7244"/>
        <rFont val="Bahnschrift Light"/>
        <family val="2"/>
      </rPr>
      <t>✔</t>
    </r>
    <r>
      <rPr>
        <sz val="12"/>
        <color rgb="FF5C5C5C"/>
        <rFont val="Bahnschrift Light"/>
        <family val="2"/>
      </rPr>
      <t xml:space="preserve"> Draaiboek Baby-Shower
</t>
    </r>
    <r>
      <rPr>
        <sz val="12"/>
        <color rgb="FF5E7244"/>
        <rFont val="Bahnschrift Light"/>
        <family val="2"/>
      </rPr>
      <t>✔</t>
    </r>
    <r>
      <rPr>
        <sz val="12"/>
        <color rgb="FF5C5C5C"/>
        <rFont val="Bahnschrift Light"/>
        <family val="2"/>
      </rPr>
      <t xml:space="preserve"> Adressenlijst geboorte- &amp; bedankkaarten</t>
    </r>
  </si>
  <si>
    <r>
      <rPr>
        <sz val="12"/>
        <color rgb="FF5E7244"/>
        <rFont val="Bahnschrift Light"/>
        <family val="2"/>
      </rPr>
      <t>✔ To‑Do‑Lijst
✔ Overzichtelijk dashboard</t>
    </r>
    <r>
      <rPr>
        <sz val="12"/>
        <color rgb="FF5C5C5C"/>
        <rFont val="Bahnschrift Light"/>
        <family val="2"/>
      </rPr>
      <t xml:space="preserve">
</t>
    </r>
    <r>
      <rPr>
        <sz val="12"/>
        <color rgb="FF5E7244"/>
        <rFont val="Bahnschrift Light"/>
        <family val="2"/>
      </rPr>
      <t>✔</t>
    </r>
    <r>
      <rPr>
        <sz val="12"/>
        <color rgb="FF5C5C5C"/>
        <rFont val="Bahnschrift Light"/>
        <family val="2"/>
      </rPr>
      <t xml:space="preserve"> Statusoverzicht
</t>
    </r>
    <r>
      <rPr>
        <sz val="12"/>
        <color rgb="FFFF0000"/>
        <rFont val="Bahnschrift Light"/>
        <family val="2"/>
      </rPr>
      <t>✖</t>
    </r>
    <r>
      <rPr>
        <sz val="12"/>
        <color rgb="FF5C5C5C"/>
        <rFont val="Bahnschrift Light"/>
        <family val="2"/>
      </rPr>
      <t xml:space="preserve"> Leverancierslijst
</t>
    </r>
    <r>
      <rPr>
        <sz val="12"/>
        <color rgb="FFFF0000"/>
        <rFont val="Bahnschrift Light"/>
        <family val="2"/>
      </rPr>
      <t>✖</t>
    </r>
    <r>
      <rPr>
        <sz val="12"/>
        <color rgb="FF5C5C5C"/>
        <rFont val="Bahnschrift Light"/>
        <family val="2"/>
      </rPr>
      <t xml:space="preserve"> Lijst contactpersonen
</t>
    </r>
    <r>
      <rPr>
        <sz val="12"/>
        <color rgb="FFFF0000"/>
        <rFont val="Bahnschrift Light"/>
        <family val="2"/>
      </rPr>
      <t>✖</t>
    </r>
    <r>
      <rPr>
        <sz val="12"/>
        <color rgb="FF5C5C5C"/>
        <rFont val="Bahnschrift Light"/>
        <family val="2"/>
      </rPr>
      <t xml:space="preserve"> Gastenlijst + RSVP
</t>
    </r>
    <r>
      <rPr>
        <sz val="12"/>
        <color rgb="FFFF0000"/>
        <rFont val="Bahnschrift Light"/>
        <family val="2"/>
      </rPr>
      <t>✖</t>
    </r>
    <r>
      <rPr>
        <sz val="12"/>
        <color rgb="FF5C5C5C"/>
        <rFont val="Bahnschrift Light"/>
        <family val="2"/>
      </rPr>
      <t xml:space="preserve"> Indeling auto's of ander vervoer
</t>
    </r>
    <r>
      <rPr>
        <sz val="12"/>
        <color rgb="FFFF0000"/>
        <rFont val="Bahnschrift Light"/>
        <family val="2"/>
      </rPr>
      <t>✖</t>
    </r>
    <r>
      <rPr>
        <sz val="12"/>
        <color rgb="FF5C5C5C"/>
        <rFont val="Bahnschrift Light"/>
        <family val="2"/>
      </rPr>
      <t xml:space="preserve"> Draaiboek huwelijk
</t>
    </r>
    <r>
      <rPr>
        <sz val="12"/>
        <color rgb="FFFF0000"/>
        <rFont val="Bahnschrift Light"/>
        <family val="2"/>
      </rPr>
      <t>✖</t>
    </r>
    <r>
      <rPr>
        <sz val="12"/>
        <color rgb="FF5C5C5C"/>
        <rFont val="Bahnschrift Light"/>
        <family val="2"/>
      </rPr>
      <t xml:space="preserve"> Draaiboek bruiloft
</t>
    </r>
    <r>
      <rPr>
        <sz val="12"/>
        <color rgb="FFFF0000"/>
        <rFont val="Bahnschrift Light"/>
        <family val="2"/>
      </rPr>
      <t>✖</t>
    </r>
    <r>
      <rPr>
        <sz val="12"/>
        <color rgb="FF5C5C5C"/>
        <rFont val="Bahnschrift Light"/>
        <family val="2"/>
      </rPr>
      <t xml:space="preserve"> Uitgebreide budgetplanning
</t>
    </r>
    <r>
      <rPr>
        <sz val="12"/>
        <color rgb="FFFF0000"/>
        <rFont val="Bahnschrift Light"/>
        <family val="2"/>
      </rPr>
      <t>✖</t>
    </r>
    <r>
      <rPr>
        <sz val="12"/>
        <color rgb="FF5C5C5C"/>
        <rFont val="Bahnschrift Light"/>
        <family val="2"/>
      </rPr>
      <t xml:space="preserve"> Facturen &amp; betalingen</t>
    </r>
  </si>
  <si>
    <r>
      <rPr>
        <sz val="12"/>
        <color rgb="FF5E7244"/>
        <rFont val="Bahnschrift Light"/>
        <family val="2"/>
      </rPr>
      <t>✔ To‑Do‑Lijst
✔ Overzichtelijk dashboard</t>
    </r>
    <r>
      <rPr>
        <sz val="12"/>
        <color rgb="FF5C5C5C"/>
        <rFont val="Bahnschrift Light"/>
        <family val="2"/>
      </rPr>
      <t xml:space="preserve">
</t>
    </r>
    <r>
      <rPr>
        <sz val="12"/>
        <color rgb="FF5E7244"/>
        <rFont val="Bahnschrift Light"/>
        <family val="2"/>
      </rPr>
      <t>✔</t>
    </r>
    <r>
      <rPr>
        <sz val="12"/>
        <color rgb="FF5C5C5C"/>
        <rFont val="Bahnschrift Light"/>
        <family val="2"/>
      </rPr>
      <t xml:space="preserve"> Statusoverzicht
</t>
    </r>
    <r>
      <rPr>
        <sz val="12"/>
        <color rgb="FF5E7244"/>
        <rFont val="Bahnschrift Light"/>
        <family val="2"/>
      </rPr>
      <t>✔</t>
    </r>
    <r>
      <rPr>
        <sz val="12"/>
        <color rgb="FF5C5C5C"/>
        <rFont val="Bahnschrift Light"/>
        <family val="2"/>
      </rPr>
      <t xml:space="preserve"> Leverancierslijst
</t>
    </r>
    <r>
      <rPr>
        <sz val="12"/>
        <color rgb="FF5E7244"/>
        <rFont val="Bahnschrift Light"/>
        <family val="2"/>
      </rPr>
      <t>✔</t>
    </r>
    <r>
      <rPr>
        <sz val="12"/>
        <color rgb="FF5C5C5C"/>
        <rFont val="Bahnschrift Light"/>
        <family val="2"/>
      </rPr>
      <t xml:space="preserve"> Lijst contactpersonen
</t>
    </r>
    <r>
      <rPr>
        <sz val="12"/>
        <color rgb="FF5E7244"/>
        <rFont val="Bahnschrift Light"/>
        <family val="2"/>
      </rPr>
      <t>✔</t>
    </r>
    <r>
      <rPr>
        <sz val="12"/>
        <color rgb="FF5C5C5C"/>
        <rFont val="Bahnschrift Light"/>
        <family val="2"/>
      </rPr>
      <t xml:space="preserve"> Gastenlijst + RSVP
</t>
    </r>
    <r>
      <rPr>
        <sz val="12"/>
        <color rgb="FF5E7244"/>
        <rFont val="Bahnschrift Light"/>
        <family val="2"/>
      </rPr>
      <t>✔</t>
    </r>
    <r>
      <rPr>
        <sz val="12"/>
        <color rgb="FF5C5C5C"/>
        <rFont val="Bahnschrift Light"/>
        <family val="2"/>
      </rPr>
      <t xml:space="preserve"> Indeling auto's of ander vervoer
</t>
    </r>
    <r>
      <rPr>
        <sz val="12"/>
        <color rgb="FFFF0000"/>
        <rFont val="Bahnschrift Light"/>
        <family val="2"/>
      </rPr>
      <t>✖</t>
    </r>
    <r>
      <rPr>
        <sz val="12"/>
        <color rgb="FF5C5C5C"/>
        <rFont val="Bahnschrift Light"/>
        <family val="2"/>
      </rPr>
      <t xml:space="preserve"> Draaiboek huwelijk
</t>
    </r>
    <r>
      <rPr>
        <sz val="12"/>
        <color rgb="FFFF0000"/>
        <rFont val="Bahnschrift Light"/>
        <family val="2"/>
      </rPr>
      <t>✖</t>
    </r>
    <r>
      <rPr>
        <sz val="12"/>
        <color rgb="FF5C5C5C"/>
        <rFont val="Bahnschrift Light"/>
        <family val="2"/>
      </rPr>
      <t xml:space="preserve"> Draaiboek bruiloft
</t>
    </r>
    <r>
      <rPr>
        <sz val="12"/>
        <color rgb="FFFF0000"/>
        <rFont val="Bahnschrift Light"/>
        <family val="2"/>
      </rPr>
      <t>✖</t>
    </r>
    <r>
      <rPr>
        <sz val="12"/>
        <color rgb="FF5C5C5C"/>
        <rFont val="Bahnschrift Light"/>
        <family val="2"/>
      </rPr>
      <t xml:space="preserve"> Uitgebreide budgetplanning
</t>
    </r>
    <r>
      <rPr>
        <sz val="12"/>
        <color rgb="FFFF0000"/>
        <rFont val="Bahnschrift Light"/>
        <family val="2"/>
      </rPr>
      <t>✖</t>
    </r>
    <r>
      <rPr>
        <sz val="12"/>
        <color rgb="FF5C5C5C"/>
        <rFont val="Bahnschrift Light"/>
        <family val="2"/>
      </rPr>
      <t xml:space="preserve"> Facturen &amp; betalingen</t>
    </r>
  </si>
  <si>
    <r>
      <rPr>
        <sz val="12"/>
        <color rgb="FF5E7244"/>
        <rFont val="Bahnschrift Light"/>
        <family val="2"/>
      </rPr>
      <t>✔ To‑Do‑Lijst
✔ Overzichtelijk dashboard</t>
    </r>
    <r>
      <rPr>
        <sz val="12"/>
        <color rgb="FF5C5C5C"/>
        <rFont val="Bahnschrift Light"/>
        <family val="2"/>
      </rPr>
      <t xml:space="preserve">
</t>
    </r>
    <r>
      <rPr>
        <sz val="12"/>
        <color rgb="FF5E7244"/>
        <rFont val="Bahnschrift Light"/>
        <family val="2"/>
      </rPr>
      <t>✔</t>
    </r>
    <r>
      <rPr>
        <sz val="12"/>
        <color rgb="FF5C5C5C"/>
        <rFont val="Bahnschrift Light"/>
        <family val="2"/>
      </rPr>
      <t xml:space="preserve"> Statusoverzicht
</t>
    </r>
    <r>
      <rPr>
        <sz val="12"/>
        <color rgb="FF5E7244"/>
        <rFont val="Bahnschrift Light"/>
        <family val="2"/>
      </rPr>
      <t>✔</t>
    </r>
    <r>
      <rPr>
        <sz val="12"/>
        <color rgb="FF5C5C5C"/>
        <rFont val="Bahnschrift Light"/>
        <family val="2"/>
      </rPr>
      <t xml:space="preserve"> Leverancierslijst
</t>
    </r>
    <r>
      <rPr>
        <sz val="12"/>
        <color rgb="FF5E7244"/>
        <rFont val="Bahnschrift Light"/>
        <family val="2"/>
      </rPr>
      <t>✔</t>
    </r>
    <r>
      <rPr>
        <sz val="12"/>
        <color rgb="FF5C5C5C"/>
        <rFont val="Bahnschrift Light"/>
        <family val="2"/>
      </rPr>
      <t xml:space="preserve"> Lijst contactpersonen
</t>
    </r>
    <r>
      <rPr>
        <sz val="12"/>
        <color rgb="FF5E7244"/>
        <rFont val="Bahnschrift Light"/>
        <family val="2"/>
      </rPr>
      <t>✔</t>
    </r>
    <r>
      <rPr>
        <sz val="12"/>
        <color rgb="FF5C5C5C"/>
        <rFont val="Bahnschrift Light"/>
        <family val="2"/>
      </rPr>
      <t xml:space="preserve"> Gastenlijst + RSVP
</t>
    </r>
    <r>
      <rPr>
        <sz val="12"/>
        <color rgb="FF5E7244"/>
        <rFont val="Bahnschrift Light"/>
        <family val="2"/>
      </rPr>
      <t>✔</t>
    </r>
    <r>
      <rPr>
        <sz val="12"/>
        <color rgb="FF5C5C5C"/>
        <rFont val="Bahnschrift Light"/>
        <family val="2"/>
      </rPr>
      <t xml:space="preserve"> Indeling auto's of ander vervoer
</t>
    </r>
    <r>
      <rPr>
        <sz val="12"/>
        <color rgb="FF5E7244"/>
        <rFont val="Bahnschrift Light"/>
        <family val="2"/>
      </rPr>
      <t>✔</t>
    </r>
    <r>
      <rPr>
        <sz val="12"/>
        <color rgb="FF5C5C5C"/>
        <rFont val="Bahnschrift Light"/>
        <family val="2"/>
      </rPr>
      <t xml:space="preserve"> Draaiboek huwelijk
</t>
    </r>
    <r>
      <rPr>
        <sz val="12"/>
        <color rgb="FF5E7244"/>
        <rFont val="Bahnschrift Light"/>
        <family val="2"/>
      </rPr>
      <t>✔</t>
    </r>
    <r>
      <rPr>
        <sz val="12"/>
        <color rgb="FF5C5C5C"/>
        <rFont val="Bahnschrift Light"/>
        <family val="2"/>
      </rPr>
      <t xml:space="preserve"> Draaiboek bruiloft
</t>
    </r>
    <r>
      <rPr>
        <sz val="12"/>
        <color rgb="FF5E7244"/>
        <rFont val="Bahnschrift Light"/>
        <family val="2"/>
      </rPr>
      <t>✔</t>
    </r>
    <r>
      <rPr>
        <sz val="12"/>
        <color rgb="FF5C5C5C"/>
        <rFont val="Bahnschrift Light"/>
        <family val="2"/>
      </rPr>
      <t xml:space="preserve"> Uitgebreide budgetplanning
</t>
    </r>
    <r>
      <rPr>
        <sz val="12"/>
        <color rgb="FF5E7244"/>
        <rFont val="Bahnschrift Light"/>
        <family val="2"/>
      </rPr>
      <t>✔</t>
    </r>
    <r>
      <rPr>
        <sz val="12"/>
        <color rgb="FF5C5C5C"/>
        <rFont val="Bahnschrift Light"/>
        <family val="2"/>
      </rPr>
      <t xml:space="preserve"> Facturen &amp; betalingen</t>
    </r>
  </si>
  <si>
    <r>
      <rPr>
        <sz val="12"/>
        <color rgb="FF3C7D22"/>
        <rFont val="Bahnschrift Light"/>
        <family val="2"/>
      </rPr>
      <t>✔</t>
    </r>
    <r>
      <rPr>
        <sz val="12"/>
        <color rgb="FF5C5C5C"/>
        <rFont val="Bahnschrift Light"/>
        <family val="2"/>
      </rPr>
      <t xml:space="preserve"> Vaste inkomsten/uitgaven
</t>
    </r>
    <r>
      <rPr>
        <sz val="12"/>
        <color rgb="FF3C7D22"/>
        <rFont val="Bahnschrift Light"/>
        <family val="2"/>
      </rPr>
      <t>✔</t>
    </r>
    <r>
      <rPr>
        <sz val="12"/>
        <color rgb="FF5C5C5C"/>
        <rFont val="Bahnschrift Light"/>
        <family val="2"/>
      </rPr>
      <t xml:space="preserve"> Maandelijkse cashflow voorspelling
✔ Jaaroverzicht
✔ Automatische totalen
</t>
    </r>
    <r>
      <rPr>
        <sz val="12"/>
        <color rgb="FFFF0000"/>
        <rFont val="Bahnschrift Light"/>
        <family val="2"/>
      </rPr>
      <t xml:space="preserve">✖ </t>
    </r>
    <r>
      <rPr>
        <sz val="12"/>
        <color rgb="FF5C5C5C"/>
        <rFont val="Bahnschrift Light"/>
        <family val="2"/>
      </rPr>
      <t xml:space="preserve">Uitgebreide maandoverzichten
</t>
    </r>
    <r>
      <rPr>
        <sz val="12"/>
        <color rgb="FFFF0000"/>
        <rFont val="Bahnschrift Light"/>
        <family val="2"/>
      </rPr>
      <t>✖</t>
    </r>
    <r>
      <rPr>
        <sz val="12"/>
        <color rgb="FF5C5C5C"/>
        <rFont val="Bahnschrift Light"/>
        <family val="2"/>
      </rPr>
      <t xml:space="preserve"> Spaarpotten
</t>
    </r>
    <r>
      <rPr>
        <sz val="12"/>
        <color rgb="FFFF0000"/>
        <rFont val="Bahnschrift Light"/>
        <family val="2"/>
      </rPr>
      <t>✖</t>
    </r>
    <r>
      <rPr>
        <sz val="12"/>
        <color rgb="FF5C5C5C"/>
        <rFont val="Bahnschrift Light"/>
        <family val="2"/>
      </rPr>
      <t xml:space="preserve"> Spaardoelen
</t>
    </r>
    <r>
      <rPr>
        <sz val="12"/>
        <color rgb="FFFF0000"/>
        <rFont val="Bahnschrift Light"/>
        <family val="2"/>
      </rPr>
      <t>✖</t>
    </r>
    <r>
      <rPr>
        <sz val="12"/>
        <color rgb="FF5C5C5C"/>
        <rFont val="Bahnschrift Light"/>
        <family val="2"/>
      </rPr>
      <t xml:space="preserve"> Huishoudboekje dagelijkse uitgaven
</t>
    </r>
    <r>
      <rPr>
        <sz val="12"/>
        <color rgb="FFFF0000"/>
        <rFont val="Bahnschrift Light"/>
        <family val="2"/>
      </rPr>
      <t>✖</t>
    </r>
    <r>
      <rPr>
        <sz val="12"/>
        <color rgb="FF5C5C5C"/>
        <rFont val="Bahnschrift Light"/>
        <family val="2"/>
      </rPr>
      <t xml:space="preserve"> Dashboard met grafieken
</t>
    </r>
    <r>
      <rPr>
        <sz val="12"/>
        <color rgb="FFFF0000"/>
        <rFont val="Bahnschrift Light"/>
        <family val="2"/>
      </rPr>
      <t>✖</t>
    </r>
    <r>
      <rPr>
        <sz val="12"/>
        <color rgb="FF5C5C5C"/>
        <rFont val="Bahnschrift Light"/>
        <family val="2"/>
      </rPr>
      <t xml:space="preserve"> Tabblad voor abonnementenbeheer</t>
    </r>
  </si>
  <si>
    <r>
      <t xml:space="preserve">Deze disclaimer en algemene voorwaarden zijn van toepassing op alle producten, diensten en digitale bestanden die worden aangeboden door:            
E‑Planners Software Studio, gevestigd aan:
Castorstraat 206, 9742 BV Groningen, Nederland </t>
    </r>
    <r>
      <rPr>
        <b/>
        <i/>
        <sz val="11"/>
        <color rgb="FF5C5C5C"/>
        <rFont val="Bahnschrift Light"/>
        <family val="2"/>
      </rPr>
      <t>(Geen bezoekadres!)</t>
    </r>
    <r>
      <rPr>
        <sz val="11"/>
        <color rgb="FF5C5C5C"/>
        <rFont val="Bahnschrift Light"/>
        <family val="2"/>
      </rPr>
      <t xml:space="preserve">
Ingeschreven bij de Kamer van Koophandel onder nummer: 42014024
BTW-ID: NL005433697B29
</t>
    </r>
    <r>
      <rPr>
        <b/>
        <sz val="11"/>
        <color rgb="FF5C5C5C"/>
        <rFont val="Bahnschrift Light"/>
        <family val="2"/>
      </rPr>
      <t>E-mailadres voor alle correspondentie: info@excelplanners.nl 
Of neem contact op via het contactformulier op: https://www.excelplanners,nl</t>
    </r>
    <r>
      <rPr>
        <sz val="11"/>
        <color rgb="FF5C5C5C"/>
        <rFont val="Bahnschrift Light"/>
        <family val="2"/>
      </rPr>
      <t xml:space="preserve">
Door het downloaden, openen, gebruiken of installeren van onze Excel Planners verklaart de gebruiker zich akkoord met deze voorwaarden.
Indien de gebruiker niet akkoord is met deze voorwaarden, dient hij/zij de producten niet te gebruiken.
Door het downloaden, openen, gebruiken of installeren van onze Excel Planners verklaart de gebruiker zich akkoord met deze voorwaarden.
Indien de gebruiker niet akkoord is met deze voorwaarden, dient hij/zij de producten niet te gebruiken.
E‑Planners Software Studio behoudt zich het recht voor om deze voorwaarden op elk moment te wijzigen. De meest recente versie is altijd van toepassing.</t>
    </r>
  </si>
  <si>
    <r>
      <rPr>
        <sz val="12"/>
        <color rgb="FF5E7244"/>
        <rFont val="Bahnschrift Light"/>
        <family val="2"/>
      </rPr>
      <t>✔</t>
    </r>
    <r>
      <rPr>
        <sz val="12"/>
        <color rgb="FF5C5C5C"/>
        <rFont val="Bahnschrift Light"/>
        <family val="2"/>
      </rPr>
      <t xml:space="preserve"> Vaste inkomsten/uitgaven
</t>
    </r>
    <r>
      <rPr>
        <sz val="12"/>
        <color rgb="FF5E7244"/>
        <rFont val="Bahnschrift Light"/>
        <family val="2"/>
      </rPr>
      <t xml:space="preserve">✔ </t>
    </r>
    <r>
      <rPr>
        <sz val="12"/>
        <color rgb="FF5C5C5C"/>
        <rFont val="Bahnschrift Light"/>
        <family val="2"/>
      </rPr>
      <t xml:space="preserve">Maandelijkse cashflow voorspelling
</t>
    </r>
    <r>
      <rPr>
        <sz val="12"/>
        <color rgb="FF5E7244"/>
        <rFont val="Bahnschrift Light"/>
        <family val="2"/>
      </rPr>
      <t>✔</t>
    </r>
    <r>
      <rPr>
        <sz val="12"/>
        <color rgb="FF5C5C5C"/>
        <rFont val="Bahnschrift Light"/>
        <family val="2"/>
      </rPr>
      <t xml:space="preserve"> Jaaroverzicht
</t>
    </r>
    <r>
      <rPr>
        <sz val="12"/>
        <color rgb="FF5E7244"/>
        <rFont val="Bahnschrift Light"/>
        <family val="2"/>
      </rPr>
      <t>✔</t>
    </r>
    <r>
      <rPr>
        <sz val="12"/>
        <color rgb="FF5C5C5C"/>
        <rFont val="Bahnschrift Light"/>
        <family val="2"/>
      </rPr>
      <t xml:space="preserve"> Automatische totalen
</t>
    </r>
    <r>
      <rPr>
        <sz val="12"/>
        <color rgb="FF5E7244"/>
        <rFont val="Bahnschrift Light"/>
        <family val="2"/>
      </rPr>
      <t xml:space="preserve">✔ </t>
    </r>
    <r>
      <rPr>
        <sz val="12"/>
        <color rgb="FF5C5C5C"/>
        <rFont val="Bahnschrift Light"/>
        <family val="2"/>
      </rPr>
      <t xml:space="preserve">Uitgebreide maandoverzichten
</t>
    </r>
    <r>
      <rPr>
        <sz val="12"/>
        <color rgb="FF5E7244"/>
        <rFont val="Bahnschrift Light"/>
        <family val="2"/>
      </rPr>
      <t xml:space="preserve">✔ </t>
    </r>
    <r>
      <rPr>
        <sz val="12"/>
        <color rgb="FF5C5C5C"/>
        <rFont val="Bahnschrift Light"/>
        <family val="2"/>
      </rPr>
      <t xml:space="preserve">Spaarpotten
</t>
    </r>
    <r>
      <rPr>
        <sz val="12"/>
        <color rgb="FF5E7244"/>
        <rFont val="Bahnschrift Light"/>
        <family val="2"/>
      </rPr>
      <t>✔</t>
    </r>
    <r>
      <rPr>
        <sz val="12"/>
        <color rgb="FF5C5C5C"/>
        <rFont val="Bahnschrift Light"/>
        <family val="2"/>
      </rPr>
      <t xml:space="preserve"> Spaardoelen
</t>
    </r>
    <r>
      <rPr>
        <sz val="12"/>
        <color rgb="FF5E7244"/>
        <rFont val="Bahnschrift Light"/>
        <family val="2"/>
      </rPr>
      <t xml:space="preserve">✔ </t>
    </r>
    <r>
      <rPr>
        <sz val="12"/>
        <color rgb="FF5C5C5C"/>
        <rFont val="Bahnschrift Light"/>
        <family val="2"/>
      </rPr>
      <t xml:space="preserve">Huishoudboekje dagelijkse uitgaven
</t>
    </r>
    <r>
      <rPr>
        <sz val="12"/>
        <color rgb="FF5E7244"/>
        <rFont val="Bahnschrift Light"/>
        <family val="2"/>
      </rPr>
      <t>✔</t>
    </r>
    <r>
      <rPr>
        <sz val="12"/>
        <color rgb="FF5C5C5C"/>
        <rFont val="Bahnschrift Light"/>
        <family val="2"/>
      </rPr>
      <t xml:space="preserve"> Dashboard met grafieken
</t>
    </r>
    <r>
      <rPr>
        <sz val="12"/>
        <color rgb="FF5E7244"/>
        <rFont val="Bahnschrift Light"/>
        <family val="2"/>
      </rPr>
      <t>✔</t>
    </r>
    <r>
      <rPr>
        <sz val="12"/>
        <color rgb="FF5C5C5C"/>
        <rFont val="Bahnschrift Light"/>
        <family val="2"/>
      </rPr>
      <t xml:space="preserve"> Tabblad voor abonnementenbeheer</t>
    </r>
  </si>
  <si>
    <r>
      <rPr>
        <sz val="12"/>
        <color rgb="FF5E7244"/>
        <rFont val="Bahnschrift Light"/>
        <family val="2"/>
      </rPr>
      <t>✔</t>
    </r>
    <r>
      <rPr>
        <sz val="12"/>
        <color rgb="FF5C5C5C"/>
        <rFont val="Bahnschrift Light"/>
        <family val="2"/>
      </rPr>
      <t xml:space="preserve"> To-Do-Lijst
</t>
    </r>
    <r>
      <rPr>
        <sz val="12"/>
        <color rgb="FF5E7244"/>
        <rFont val="Bahnschrift Light"/>
        <family val="2"/>
      </rPr>
      <t>✔</t>
    </r>
    <r>
      <rPr>
        <sz val="12"/>
        <color rgb="FF5C5C5C"/>
        <rFont val="Bahnschrift Light"/>
        <family val="2"/>
      </rPr>
      <t xml:space="preserve"> Kamer‑voor‑kamer inpaklijst
</t>
    </r>
    <r>
      <rPr>
        <sz val="12"/>
        <color rgb="FFFF0000"/>
        <rFont val="Bahnschrift Light"/>
        <family val="2"/>
      </rPr>
      <t>✖</t>
    </r>
    <r>
      <rPr>
        <sz val="12"/>
        <color rgb="FF5C5C5C"/>
        <rFont val="Bahnschrift Light"/>
        <family val="2"/>
      </rPr>
      <t xml:space="preserve"> Verhuisbudget
</t>
    </r>
    <r>
      <rPr>
        <sz val="12"/>
        <color rgb="FFFF0000"/>
        <rFont val="Bahnschrift Light"/>
        <family val="2"/>
      </rPr>
      <t>✖</t>
    </r>
    <r>
      <rPr>
        <sz val="12"/>
        <color rgb="FF5C5C5C"/>
        <rFont val="Bahnschrift Light"/>
        <family val="2"/>
      </rPr>
      <t xml:space="preserve"> Tijdlijn / verhuisplanning
</t>
    </r>
    <r>
      <rPr>
        <sz val="12"/>
        <color rgb="FFFF0000"/>
        <rFont val="Bahnschrift Light"/>
        <family val="2"/>
      </rPr>
      <t>✖</t>
    </r>
    <r>
      <rPr>
        <sz val="12"/>
        <color rgb="FF5C5C5C"/>
        <rFont val="Bahnschrift Light"/>
        <family val="2"/>
      </rPr>
      <t xml:space="preserve"> Adreswijzigingen overzicht
</t>
    </r>
    <r>
      <rPr>
        <sz val="12"/>
        <color rgb="FFFF0000"/>
        <rFont val="Bahnschrift Light"/>
        <family val="2"/>
      </rPr>
      <t>✖</t>
    </r>
    <r>
      <rPr>
        <sz val="12"/>
        <color rgb="FF5C5C5C"/>
        <rFont val="Bahnschrift Light"/>
        <family val="2"/>
      </rPr>
      <t xml:space="preserve"> Inventaris per kamer
</t>
    </r>
    <r>
      <rPr>
        <sz val="12"/>
        <color rgb="FFFF0000"/>
        <rFont val="Bahnschrift Light"/>
        <family val="2"/>
      </rPr>
      <t>✖</t>
    </r>
    <r>
      <rPr>
        <sz val="12"/>
        <color rgb="FF5C5C5C"/>
        <rFont val="Bahnschrift Light"/>
        <family val="2"/>
      </rPr>
      <t xml:space="preserve"> Verhuisoffertes vergelijken
</t>
    </r>
    <r>
      <rPr>
        <sz val="12"/>
        <color rgb="FFFF0000"/>
        <rFont val="Bahnschrift Light"/>
        <family val="2"/>
      </rPr>
      <t>✖</t>
    </r>
    <r>
      <rPr>
        <sz val="12"/>
        <color rgb="FF5C5C5C"/>
        <rFont val="Bahnschrift Light"/>
        <family val="2"/>
      </rPr>
      <t xml:space="preserve"> Transportplanning
</t>
    </r>
    <r>
      <rPr>
        <sz val="12"/>
        <color rgb="FFFF0000"/>
        <rFont val="Bahnschrift Light"/>
        <family val="2"/>
      </rPr>
      <t>✖</t>
    </r>
    <r>
      <rPr>
        <sz val="12"/>
        <color rgb="FF5C5C5C"/>
        <rFont val="Bahnschrift Light"/>
        <family val="2"/>
      </rPr>
      <t xml:space="preserve"> Schoonmaak‑ en opleverchecklist
</t>
    </r>
    <r>
      <rPr>
        <sz val="12"/>
        <color rgb="FFFF0000"/>
        <rFont val="Bahnschrift Light"/>
        <family val="2"/>
      </rPr>
      <t>✖</t>
    </r>
    <r>
      <rPr>
        <sz val="12"/>
        <color rgb="FF5C5C5C"/>
        <rFont val="Bahnschrift Light"/>
        <family val="2"/>
      </rPr>
      <t xml:space="preserve"> Automatische totalen &amp; statusoverzicht</t>
    </r>
  </si>
  <si>
    <r>
      <rPr>
        <sz val="12"/>
        <color rgb="FF5E7244"/>
        <rFont val="Bahnschrift Light"/>
        <family val="2"/>
      </rPr>
      <t>✔</t>
    </r>
    <r>
      <rPr>
        <sz val="12"/>
        <color rgb="FF5C5C5C"/>
        <rFont val="Bahnschrift Light"/>
        <family val="2"/>
      </rPr>
      <t xml:space="preserve"> Basis verhuischecklist
</t>
    </r>
    <r>
      <rPr>
        <sz val="12"/>
        <color rgb="FF5E7244"/>
        <rFont val="Bahnschrift Light"/>
        <family val="2"/>
      </rPr>
      <t xml:space="preserve">✔ </t>
    </r>
    <r>
      <rPr>
        <sz val="12"/>
        <color rgb="FF5C5C5C"/>
        <rFont val="Bahnschrift Light"/>
        <family val="2"/>
      </rPr>
      <t xml:space="preserve">Kamer‑voor‑kamer inpaklijst
</t>
    </r>
    <r>
      <rPr>
        <sz val="12"/>
        <color rgb="FF5E7244"/>
        <rFont val="Bahnschrift Light"/>
        <family val="2"/>
      </rPr>
      <t>✔</t>
    </r>
    <r>
      <rPr>
        <sz val="12"/>
        <color rgb="FF5C5C5C"/>
        <rFont val="Bahnschrift Light"/>
        <family val="2"/>
      </rPr>
      <t xml:space="preserve"> Verhuisbudget
</t>
    </r>
    <r>
      <rPr>
        <sz val="12"/>
        <color rgb="FF5E7244"/>
        <rFont val="Bahnschrift Light"/>
        <family val="2"/>
      </rPr>
      <t>✔</t>
    </r>
    <r>
      <rPr>
        <sz val="12"/>
        <color rgb="FF5C5C5C"/>
        <rFont val="Bahnschrift Light"/>
        <family val="2"/>
      </rPr>
      <t xml:space="preserve"> Tijdlijn / verhuisplanning
</t>
    </r>
    <r>
      <rPr>
        <sz val="12"/>
        <color rgb="FF5E7244"/>
        <rFont val="Bahnschrift Light"/>
        <family val="2"/>
      </rPr>
      <t>✔</t>
    </r>
    <r>
      <rPr>
        <sz val="12"/>
        <color rgb="FF5C5C5C"/>
        <rFont val="Bahnschrift Light"/>
        <family val="2"/>
      </rPr>
      <t xml:space="preserve"> Adreswijzigingen overzicht
</t>
    </r>
    <r>
      <rPr>
        <sz val="12"/>
        <color rgb="FFFF0000"/>
        <rFont val="Bahnschrift Light"/>
        <family val="2"/>
      </rPr>
      <t>✖</t>
    </r>
    <r>
      <rPr>
        <sz val="12"/>
        <color rgb="FF5C5C5C"/>
        <rFont val="Bahnschrift Light"/>
        <family val="2"/>
      </rPr>
      <t xml:space="preserve"> Inventaris per kamer
</t>
    </r>
    <r>
      <rPr>
        <sz val="12"/>
        <color rgb="FFFF0000"/>
        <rFont val="Bahnschrift Light"/>
        <family val="2"/>
      </rPr>
      <t>✖</t>
    </r>
    <r>
      <rPr>
        <sz val="12"/>
        <color rgb="FF5C5C5C"/>
        <rFont val="Bahnschrift Light"/>
        <family val="2"/>
      </rPr>
      <t xml:space="preserve"> Verhuisoffertes vergelijken
</t>
    </r>
    <r>
      <rPr>
        <sz val="12"/>
        <color rgb="FFFF0000"/>
        <rFont val="Bahnschrift Light"/>
        <family val="2"/>
      </rPr>
      <t>✖</t>
    </r>
    <r>
      <rPr>
        <sz val="12"/>
        <color rgb="FF5C5C5C"/>
        <rFont val="Bahnschrift Light"/>
        <family val="2"/>
      </rPr>
      <t xml:space="preserve"> Transportplanning
</t>
    </r>
    <r>
      <rPr>
        <sz val="12"/>
        <color rgb="FFFF0000"/>
        <rFont val="Bahnschrift Light"/>
        <family val="2"/>
      </rPr>
      <t>✖</t>
    </r>
    <r>
      <rPr>
        <sz val="12"/>
        <color rgb="FF5C5C5C"/>
        <rFont val="Bahnschrift Light"/>
        <family val="2"/>
      </rPr>
      <t xml:space="preserve"> Schoonmaak‑ en opleverchecklist
</t>
    </r>
    <r>
      <rPr>
        <sz val="12"/>
        <color rgb="FFFF0000"/>
        <rFont val="Bahnschrift Light"/>
        <family val="2"/>
      </rPr>
      <t>✖</t>
    </r>
    <r>
      <rPr>
        <sz val="12"/>
        <color rgb="FF5C5C5C"/>
        <rFont val="Bahnschrift Light"/>
        <family val="2"/>
      </rPr>
      <t xml:space="preserve"> Automatische totalen &amp; statusoverzicht</t>
    </r>
  </si>
  <si>
    <r>
      <rPr>
        <sz val="12"/>
        <color rgb="FF5E7244"/>
        <rFont val="Bahnschrift Light"/>
        <family val="2"/>
      </rPr>
      <t>✔</t>
    </r>
    <r>
      <rPr>
        <sz val="12"/>
        <color rgb="FF5C5C5C"/>
        <rFont val="Bahnschrift Light"/>
        <family val="2"/>
      </rPr>
      <t xml:space="preserve"> Basis verhuischecklist
</t>
    </r>
    <r>
      <rPr>
        <sz val="12"/>
        <color rgb="FF5E7244"/>
        <rFont val="Bahnschrift Light"/>
        <family val="2"/>
      </rPr>
      <t>✔</t>
    </r>
    <r>
      <rPr>
        <sz val="12"/>
        <color rgb="FF5C5C5C"/>
        <rFont val="Bahnschrift Light"/>
        <family val="2"/>
      </rPr>
      <t xml:space="preserve"> Kamer‑voor‑kamer inpaklijst
</t>
    </r>
    <r>
      <rPr>
        <sz val="12"/>
        <color rgb="FF5E7244"/>
        <rFont val="Bahnschrift Light"/>
        <family val="2"/>
      </rPr>
      <t>✔</t>
    </r>
    <r>
      <rPr>
        <sz val="12"/>
        <color rgb="FF5C5C5C"/>
        <rFont val="Bahnschrift Light"/>
        <family val="2"/>
      </rPr>
      <t xml:space="preserve"> Verhuisbudget
</t>
    </r>
    <r>
      <rPr>
        <sz val="12"/>
        <color rgb="FF5E7244"/>
        <rFont val="Bahnschrift Light"/>
        <family val="2"/>
      </rPr>
      <t>✔</t>
    </r>
    <r>
      <rPr>
        <sz val="12"/>
        <color rgb="FF5C5C5C"/>
        <rFont val="Bahnschrift Light"/>
        <family val="2"/>
      </rPr>
      <t xml:space="preserve"> Tijdlijn / verhuisplanning
</t>
    </r>
    <r>
      <rPr>
        <sz val="12"/>
        <color rgb="FF5E7244"/>
        <rFont val="Bahnschrift Light"/>
        <family val="2"/>
      </rPr>
      <t>✔</t>
    </r>
    <r>
      <rPr>
        <sz val="12"/>
        <color rgb="FF5C5C5C"/>
        <rFont val="Bahnschrift Light"/>
        <family val="2"/>
      </rPr>
      <t xml:space="preserve"> Adreswijzigingen overzicht
</t>
    </r>
    <r>
      <rPr>
        <sz val="12"/>
        <color rgb="FF5E7244"/>
        <rFont val="Bahnschrift Light"/>
        <family val="2"/>
      </rPr>
      <t>✔</t>
    </r>
    <r>
      <rPr>
        <sz val="12"/>
        <color rgb="FF5C5C5C"/>
        <rFont val="Bahnschrift Light"/>
        <family val="2"/>
      </rPr>
      <t xml:space="preserve"> Inventaris per kamer
</t>
    </r>
    <r>
      <rPr>
        <sz val="12"/>
        <color rgb="FF5E7244"/>
        <rFont val="Bahnschrift Light"/>
        <family val="2"/>
      </rPr>
      <t xml:space="preserve">✔ </t>
    </r>
    <r>
      <rPr>
        <sz val="12"/>
        <color rgb="FF5C5C5C"/>
        <rFont val="Bahnschrift Light"/>
        <family val="2"/>
      </rPr>
      <t xml:space="preserve">Verhuisoffertes vergelijken
</t>
    </r>
    <r>
      <rPr>
        <sz val="12"/>
        <color rgb="FF5E7244"/>
        <rFont val="Bahnschrift Light"/>
        <family val="2"/>
      </rPr>
      <t>✔</t>
    </r>
    <r>
      <rPr>
        <sz val="12"/>
        <color rgb="FF5C5C5C"/>
        <rFont val="Bahnschrift Light"/>
        <family val="2"/>
      </rPr>
      <t xml:space="preserve"> Transportplanning
</t>
    </r>
    <r>
      <rPr>
        <sz val="12"/>
        <color rgb="FF5E7244"/>
        <rFont val="Bahnschrift Light"/>
        <family val="2"/>
      </rPr>
      <t>✔</t>
    </r>
    <r>
      <rPr>
        <sz val="12"/>
        <color rgb="FF5C5C5C"/>
        <rFont val="Bahnschrift Light"/>
        <family val="2"/>
      </rPr>
      <t xml:space="preserve"> Schoonmaak‑ en opleverchecklist
</t>
    </r>
    <r>
      <rPr>
        <sz val="12"/>
        <color rgb="FF5E7244"/>
        <rFont val="Bahnschrift Light"/>
        <family val="2"/>
      </rPr>
      <t>✔</t>
    </r>
    <r>
      <rPr>
        <sz val="12"/>
        <color rgb="FF5C5C5C"/>
        <rFont val="Bahnschrift Light"/>
        <family val="2"/>
      </rPr>
      <t xml:space="preserve"> Automatische totalen &amp; statusoverzicht</t>
    </r>
  </si>
  <si>
    <r>
      <rPr>
        <sz val="12"/>
        <color rgb="FF5E7244"/>
        <rFont val="Bahnschrift Light"/>
        <family val="2"/>
      </rPr>
      <t>✔</t>
    </r>
    <r>
      <rPr>
        <sz val="12"/>
        <color rgb="FF5C5C5C"/>
        <rFont val="Bahnschrift Light"/>
        <family val="2"/>
      </rPr>
      <t xml:space="preserve"> To‑Do‑Lijst voor reisvoorbereiding
</t>
    </r>
    <r>
      <rPr>
        <sz val="12"/>
        <color rgb="FF5E7244"/>
        <rFont val="Bahnschrift Light"/>
        <family val="2"/>
      </rPr>
      <t>✔</t>
    </r>
    <r>
      <rPr>
        <sz val="12"/>
        <color rgb="FF5C5C5C"/>
        <rFont val="Bahnschrift Light"/>
        <family val="2"/>
      </rPr>
      <t xml:space="preserve"> Paklijst (kleding &amp; essentials)
</t>
    </r>
    <r>
      <rPr>
        <sz val="12"/>
        <color rgb="FFFF0000"/>
        <rFont val="Bahnschrift Light"/>
        <family val="2"/>
      </rPr>
      <t>✖</t>
    </r>
    <r>
      <rPr>
        <sz val="12"/>
        <color rgb="FF5C5C5C"/>
        <rFont val="Bahnschrift Light"/>
        <family val="2"/>
      </rPr>
      <t xml:space="preserve"> Reisbudget (globaal)
</t>
    </r>
    <r>
      <rPr>
        <sz val="12"/>
        <color rgb="FFFF0000"/>
        <rFont val="Bahnschrift Light"/>
        <family val="2"/>
      </rPr>
      <t>✖</t>
    </r>
    <r>
      <rPr>
        <sz val="12"/>
        <color rgb="FF5C5C5C"/>
        <rFont val="Bahnschrift Light"/>
        <family val="2"/>
      </rPr>
      <t xml:space="preserve"> Dagplanning (tijdschema)
</t>
    </r>
    <r>
      <rPr>
        <sz val="12"/>
        <color rgb="FFFF0000"/>
        <rFont val="Bahnschrift Light"/>
        <family val="2"/>
      </rPr>
      <t>✖</t>
    </r>
    <r>
      <rPr>
        <sz val="12"/>
        <color rgb="FF5C5C5C"/>
        <rFont val="Bahnschrift Light"/>
        <family val="2"/>
      </rPr>
      <t xml:space="preserve"> Accommodatie‑overzicht
</t>
    </r>
    <r>
      <rPr>
        <sz val="12"/>
        <color rgb="FFFF0000"/>
        <rFont val="Bahnschrift Light"/>
        <family val="2"/>
      </rPr>
      <t>✖</t>
    </r>
    <r>
      <rPr>
        <sz val="12"/>
        <color rgb="FF5C5C5C"/>
        <rFont val="Bahnschrift Light"/>
        <family val="2"/>
      </rPr>
      <t xml:space="preserve"> Vervoersschema
</t>
    </r>
    <r>
      <rPr>
        <sz val="12"/>
        <color rgb="FFFF0000"/>
        <rFont val="Bahnschrift Light"/>
        <family val="2"/>
      </rPr>
      <t>✖</t>
    </r>
    <r>
      <rPr>
        <sz val="12"/>
        <color rgb="FF5C5C5C"/>
        <rFont val="Bahnschrift Light"/>
        <family val="2"/>
      </rPr>
      <t xml:space="preserve"> Uitgavenregistratie per dag
</t>
    </r>
    <r>
      <rPr>
        <sz val="12"/>
        <color rgb="FFFF0000"/>
        <rFont val="Bahnschrift Light"/>
        <family val="2"/>
      </rPr>
      <t>✖</t>
    </r>
    <r>
      <rPr>
        <sz val="12"/>
        <color rgb="FF5C5C5C"/>
        <rFont val="Bahnschrift Light"/>
        <family val="2"/>
      </rPr>
      <t xml:space="preserve"> Checklist benodigde documenten
</t>
    </r>
    <r>
      <rPr>
        <sz val="12"/>
        <color rgb="FFFF0000"/>
        <rFont val="Bahnschrift Light"/>
        <family val="2"/>
      </rPr>
      <t>✖</t>
    </r>
    <r>
      <rPr>
        <sz val="12"/>
        <color rgb="FF5C5C5C"/>
        <rFont val="Bahnschrift Light"/>
        <family val="2"/>
      </rPr>
      <t xml:space="preserve"> Checklist benodigde vaccinaties
</t>
    </r>
    <r>
      <rPr>
        <sz val="12"/>
        <color rgb="FFFF0000"/>
        <rFont val="Bahnschrift Light"/>
        <family val="2"/>
      </rPr>
      <t>✖</t>
    </r>
    <r>
      <rPr>
        <sz val="12"/>
        <color rgb="FF5C5C5C"/>
        <rFont val="Bahnschrift Light"/>
        <family val="2"/>
      </rPr>
      <t xml:space="preserve"> Automatische totalen &amp; grafieken</t>
    </r>
  </si>
  <si>
    <r>
      <rPr>
        <sz val="12"/>
        <color rgb="FF5E7244"/>
        <rFont val="Bahnschrift Light"/>
        <family val="2"/>
      </rPr>
      <t>✔</t>
    </r>
    <r>
      <rPr>
        <sz val="12"/>
        <color rgb="FF5C5C5C"/>
        <rFont val="Bahnschrift Light"/>
        <family val="2"/>
      </rPr>
      <t xml:space="preserve"> To‑Do‑Lijst voor reisvoorbereiding
</t>
    </r>
    <r>
      <rPr>
        <sz val="12"/>
        <color rgb="FF5E7244"/>
        <rFont val="Bahnschrift Light"/>
        <family val="2"/>
      </rPr>
      <t>✔</t>
    </r>
    <r>
      <rPr>
        <sz val="12"/>
        <color rgb="FF5C5C5C"/>
        <rFont val="Bahnschrift Light"/>
        <family val="2"/>
      </rPr>
      <t xml:space="preserve"> Paklijst (kleding &amp; essentials)
</t>
    </r>
    <r>
      <rPr>
        <sz val="12"/>
        <color rgb="FF5E7244"/>
        <rFont val="Bahnschrift Light"/>
        <family val="2"/>
      </rPr>
      <t>✔</t>
    </r>
    <r>
      <rPr>
        <sz val="12"/>
        <color rgb="FF5C5C5C"/>
        <rFont val="Bahnschrift Light"/>
        <family val="2"/>
      </rPr>
      <t xml:space="preserve"> Reisbudget (globaal)
</t>
    </r>
    <r>
      <rPr>
        <sz val="12"/>
        <color rgb="FF5E7244"/>
        <rFont val="Bahnschrift Light"/>
        <family val="2"/>
      </rPr>
      <t>✔</t>
    </r>
    <r>
      <rPr>
        <sz val="12"/>
        <color rgb="FF5C5C5C"/>
        <rFont val="Bahnschrift Light"/>
        <family val="2"/>
      </rPr>
      <t xml:space="preserve"> Dagplanning (tijdschema)
</t>
    </r>
    <r>
      <rPr>
        <sz val="12"/>
        <color rgb="FF5E7244"/>
        <rFont val="Bahnschrift Light"/>
        <family val="2"/>
      </rPr>
      <t>✔</t>
    </r>
    <r>
      <rPr>
        <sz val="12"/>
        <color rgb="FF5C5C5C"/>
        <rFont val="Bahnschrift Light"/>
        <family val="2"/>
      </rPr>
      <t xml:space="preserve"> Accommodatie‑overzicht
</t>
    </r>
    <r>
      <rPr>
        <sz val="12"/>
        <color rgb="FF5E7244"/>
        <rFont val="Bahnschrift Light"/>
        <family val="2"/>
      </rPr>
      <t>✔</t>
    </r>
    <r>
      <rPr>
        <sz val="12"/>
        <color rgb="FF5C5C5C"/>
        <rFont val="Bahnschrift Light"/>
        <family val="2"/>
      </rPr>
      <t xml:space="preserve"> Vervoersschema
</t>
    </r>
    <r>
      <rPr>
        <sz val="12"/>
        <color rgb="FFFF0000"/>
        <rFont val="Bahnschrift Light"/>
        <family val="2"/>
      </rPr>
      <t>✖</t>
    </r>
    <r>
      <rPr>
        <sz val="12"/>
        <color rgb="FF5C5C5C"/>
        <rFont val="Bahnschrift Light"/>
        <family val="2"/>
      </rPr>
      <t xml:space="preserve"> Uitgavenregistratie per dag
</t>
    </r>
    <r>
      <rPr>
        <sz val="12"/>
        <color rgb="FFFF0000"/>
        <rFont val="Bahnschrift Light"/>
        <family val="2"/>
      </rPr>
      <t>✖</t>
    </r>
    <r>
      <rPr>
        <sz val="12"/>
        <color rgb="FF5C5C5C"/>
        <rFont val="Bahnschrift Light"/>
        <family val="2"/>
      </rPr>
      <t xml:space="preserve"> Checklist benodigde documenten
</t>
    </r>
    <r>
      <rPr>
        <sz val="12"/>
        <color rgb="FFFF0000"/>
        <rFont val="Bahnschrift Light"/>
        <family val="2"/>
      </rPr>
      <t>✖</t>
    </r>
    <r>
      <rPr>
        <sz val="12"/>
        <color rgb="FF5C5C5C"/>
        <rFont val="Bahnschrift Light"/>
        <family val="2"/>
      </rPr>
      <t xml:space="preserve"> Checklist benodigde vaccinaties
</t>
    </r>
    <r>
      <rPr>
        <sz val="12"/>
        <color rgb="FFFF0000"/>
        <rFont val="Bahnschrift Light"/>
        <family val="2"/>
      </rPr>
      <t>✖</t>
    </r>
    <r>
      <rPr>
        <sz val="12"/>
        <color rgb="FF5C5C5C"/>
        <rFont val="Bahnschrift Light"/>
        <family val="2"/>
      </rPr>
      <t xml:space="preserve"> Automatische totalen &amp; grafieken</t>
    </r>
  </si>
  <si>
    <r>
      <rPr>
        <sz val="12"/>
        <color rgb="FF5E7244"/>
        <rFont val="Bahnschrift Light"/>
        <family val="2"/>
      </rPr>
      <t>✔</t>
    </r>
    <r>
      <rPr>
        <sz val="12"/>
        <color rgb="FF5C5C5C"/>
        <rFont val="Bahnschrift Light"/>
        <family val="2"/>
      </rPr>
      <t xml:space="preserve"> To‑Do‑Lijst voor reisvoorbereiding
</t>
    </r>
    <r>
      <rPr>
        <sz val="12"/>
        <color rgb="FF5E7244"/>
        <rFont val="Bahnschrift Light"/>
        <family val="2"/>
      </rPr>
      <t>✔</t>
    </r>
    <r>
      <rPr>
        <sz val="12"/>
        <color rgb="FF5C5C5C"/>
        <rFont val="Bahnschrift Light"/>
        <family val="2"/>
      </rPr>
      <t xml:space="preserve"> Paklijst (kleding &amp; essentials)
</t>
    </r>
    <r>
      <rPr>
        <sz val="12"/>
        <color rgb="FF5E7244"/>
        <rFont val="Bahnschrift Light"/>
        <family val="2"/>
      </rPr>
      <t>✔</t>
    </r>
    <r>
      <rPr>
        <sz val="12"/>
        <color rgb="FF5C5C5C"/>
        <rFont val="Bahnschrift Light"/>
        <family val="2"/>
      </rPr>
      <t xml:space="preserve"> Reisbudget (globaal)
</t>
    </r>
    <r>
      <rPr>
        <sz val="12"/>
        <color rgb="FF5E7244"/>
        <rFont val="Bahnschrift Light"/>
        <family val="2"/>
      </rPr>
      <t>✔</t>
    </r>
    <r>
      <rPr>
        <sz val="12"/>
        <color rgb="FF5C5C5C"/>
        <rFont val="Bahnschrift Light"/>
        <family val="2"/>
      </rPr>
      <t xml:space="preserve"> Dagplanning (tijdschema)
</t>
    </r>
    <r>
      <rPr>
        <sz val="12"/>
        <color rgb="FF5E7244"/>
        <rFont val="Bahnschrift Light"/>
        <family val="2"/>
      </rPr>
      <t>✔</t>
    </r>
    <r>
      <rPr>
        <sz val="12"/>
        <color rgb="FF5C5C5C"/>
        <rFont val="Bahnschrift Light"/>
        <family val="2"/>
      </rPr>
      <t xml:space="preserve"> Accommodatie‑overzicht
</t>
    </r>
    <r>
      <rPr>
        <sz val="12"/>
        <color rgb="FF5E7244"/>
        <rFont val="Bahnschrift Light"/>
        <family val="2"/>
      </rPr>
      <t>✔</t>
    </r>
    <r>
      <rPr>
        <sz val="12"/>
        <color rgb="FF5C5C5C"/>
        <rFont val="Bahnschrift Light"/>
        <family val="2"/>
      </rPr>
      <t xml:space="preserve"> Vervoersschema
</t>
    </r>
    <r>
      <rPr>
        <sz val="12"/>
        <color rgb="FF5E7244"/>
        <rFont val="Bahnschrift Light"/>
        <family val="2"/>
      </rPr>
      <t>✔</t>
    </r>
    <r>
      <rPr>
        <sz val="12"/>
        <color rgb="FF5C5C5C"/>
        <rFont val="Bahnschrift Light"/>
        <family val="2"/>
      </rPr>
      <t xml:space="preserve"> Uitgavenregistratie per dag
</t>
    </r>
    <r>
      <rPr>
        <sz val="12"/>
        <color rgb="FF5E7244"/>
        <rFont val="Bahnschrift Light"/>
        <family val="2"/>
      </rPr>
      <t xml:space="preserve">✔ </t>
    </r>
    <r>
      <rPr>
        <sz val="12"/>
        <color rgb="FF5C5C5C"/>
        <rFont val="Bahnschrift Light"/>
        <family val="2"/>
      </rPr>
      <t xml:space="preserve">Checklist benodigde documenten
</t>
    </r>
    <r>
      <rPr>
        <sz val="12"/>
        <color rgb="FF5E7244"/>
        <rFont val="Bahnschrift Light"/>
        <family val="2"/>
      </rPr>
      <t>✔</t>
    </r>
    <r>
      <rPr>
        <sz val="12"/>
        <color rgb="FF5C5C5C"/>
        <rFont val="Bahnschrift Light"/>
        <family val="2"/>
      </rPr>
      <t xml:space="preserve"> Checklist benodigde vaccinaties
</t>
    </r>
    <r>
      <rPr>
        <sz val="12"/>
        <color rgb="FF5E7244"/>
        <rFont val="Bahnschrift Light"/>
        <family val="2"/>
      </rPr>
      <t>✔</t>
    </r>
    <r>
      <rPr>
        <sz val="12"/>
        <color rgb="FF5C5C5C"/>
        <rFont val="Bahnschrift Light"/>
        <family val="2"/>
      </rPr>
      <t xml:space="preserve"> Automatische totalen &amp; grafieken</t>
    </r>
  </si>
  <si>
    <r>
      <t xml:space="preserve">✔ Basis uitslagen invoeren
✔ Winst/verlies berekening
✔ Overzicht per trekking
</t>
    </r>
    <r>
      <rPr>
        <sz val="12"/>
        <color rgb="FF5E7244"/>
        <rFont val="Bahnschrift Light"/>
        <family val="2"/>
      </rPr>
      <t>✔</t>
    </r>
    <r>
      <rPr>
        <sz val="12"/>
        <color rgb="FF5C5C5C"/>
        <rFont val="Bahnschrift Light"/>
        <family val="2"/>
      </rPr>
      <t xml:space="preserve"> Statistieken
</t>
    </r>
    <r>
      <rPr>
        <sz val="12"/>
        <color rgb="FFFF0000"/>
        <rFont val="Bahnschrift Light"/>
        <family val="2"/>
      </rPr>
      <t>✖</t>
    </r>
    <r>
      <rPr>
        <sz val="12"/>
        <color rgb="FF5C5C5C"/>
        <rFont val="Bahnschrift Light"/>
        <family val="2"/>
      </rPr>
      <t xml:space="preserve"> Grafieken
</t>
    </r>
    <r>
      <rPr>
        <sz val="12"/>
        <color rgb="FFFF0000"/>
        <rFont val="Bahnschrift Light"/>
        <family val="2"/>
      </rPr>
      <t>✖</t>
    </r>
    <r>
      <rPr>
        <sz val="12"/>
        <color rgb="FF5C5C5C"/>
        <rFont val="Bahnschrift Light"/>
        <family val="2"/>
      </rPr>
      <t xml:space="preserve"> Automatische totalen
</t>
    </r>
    <r>
      <rPr>
        <sz val="12"/>
        <color rgb="FFFF0000"/>
        <rFont val="Bahnschrift Light"/>
        <family val="2"/>
      </rPr>
      <t>✖</t>
    </r>
    <r>
      <rPr>
        <sz val="12"/>
        <color rgb="FF5C5C5C"/>
        <rFont val="Bahnschrift Light"/>
        <family val="2"/>
      </rPr>
      <t xml:space="preserve"> Meerdere loterijen tegelijk
</t>
    </r>
    <r>
      <rPr>
        <sz val="12"/>
        <color rgb="FFFF0000"/>
        <rFont val="Bahnschrift Light"/>
        <family val="2"/>
      </rPr>
      <t>✖</t>
    </r>
    <r>
      <rPr>
        <sz val="12"/>
        <color rgb="FF5C5C5C"/>
        <rFont val="Bahnschrift Light"/>
        <family val="2"/>
      </rPr>
      <t xml:space="preserve"> Inzet per periode
</t>
    </r>
    <r>
      <rPr>
        <sz val="12"/>
        <color rgb="FFFF0000"/>
        <rFont val="Bahnschrift Light"/>
        <family val="2"/>
      </rPr>
      <t>✖</t>
    </r>
    <r>
      <rPr>
        <sz val="12"/>
        <color rgb="FF5C5C5C"/>
        <rFont val="Bahnschrift Light"/>
        <family val="2"/>
      </rPr>
      <t xml:space="preserve"> ROI berekening
</t>
    </r>
    <r>
      <rPr>
        <sz val="12"/>
        <color rgb="FFFF0000"/>
        <rFont val="Bahnschrift Light"/>
        <family val="2"/>
      </rPr>
      <t>✖</t>
    </r>
    <r>
      <rPr>
        <sz val="12"/>
        <color rgb="FF5C5C5C"/>
        <rFont val="Bahnschrift Light"/>
        <family val="2"/>
      </rPr>
      <t xml:space="preserve"> Trendanalyse</t>
    </r>
  </si>
  <si>
    <r>
      <rPr>
        <sz val="12"/>
        <color rgb="FF5E7244"/>
        <rFont val="Bahnschrift Light"/>
        <family val="2"/>
      </rPr>
      <t>✔</t>
    </r>
    <r>
      <rPr>
        <sz val="12"/>
        <color rgb="FF5C5C5C"/>
        <rFont val="Bahnschrift Light"/>
        <family val="2"/>
      </rPr>
      <t xml:space="preserve"> Basis uitslagen invoeren
</t>
    </r>
    <r>
      <rPr>
        <sz val="12"/>
        <color rgb="FF5E7244"/>
        <rFont val="Bahnschrift Light"/>
        <family val="2"/>
      </rPr>
      <t>✔</t>
    </r>
    <r>
      <rPr>
        <sz val="12"/>
        <color rgb="FF5C5C5C"/>
        <rFont val="Bahnschrift Light"/>
        <family val="2"/>
      </rPr>
      <t xml:space="preserve"> Winst/verlies berekening
</t>
    </r>
    <r>
      <rPr>
        <sz val="12"/>
        <color rgb="FFFF0000"/>
        <rFont val="Bahnschrift Light"/>
        <family val="2"/>
      </rPr>
      <t>✖</t>
    </r>
    <r>
      <rPr>
        <sz val="12"/>
        <color rgb="FF5C5C5C"/>
        <rFont val="Bahnschrift Light"/>
        <family val="2"/>
      </rPr>
      <t xml:space="preserve"> Overzicht per trekking
</t>
    </r>
    <r>
      <rPr>
        <sz val="12"/>
        <color rgb="FFFF0000"/>
        <rFont val="Bahnschrift Light"/>
        <family val="2"/>
      </rPr>
      <t>✖</t>
    </r>
    <r>
      <rPr>
        <sz val="12"/>
        <color rgb="FF5C5C5C"/>
        <rFont val="Bahnschrift Light"/>
        <family val="2"/>
      </rPr>
      <t xml:space="preserve"> Statistieken
</t>
    </r>
    <r>
      <rPr>
        <sz val="12"/>
        <color rgb="FFFF0000"/>
        <rFont val="Bahnschrift Light"/>
        <family val="2"/>
      </rPr>
      <t>✖</t>
    </r>
    <r>
      <rPr>
        <sz val="12"/>
        <color rgb="FF5C5C5C"/>
        <rFont val="Bahnschrift Light"/>
        <family val="2"/>
      </rPr>
      <t xml:space="preserve"> Grafieken
</t>
    </r>
    <r>
      <rPr>
        <sz val="12"/>
        <color rgb="FFFF0000"/>
        <rFont val="Bahnschrift Light"/>
        <family val="2"/>
      </rPr>
      <t>✖</t>
    </r>
    <r>
      <rPr>
        <sz val="12"/>
        <color rgb="FF5C5C5C"/>
        <rFont val="Bahnschrift Light"/>
        <family val="2"/>
      </rPr>
      <t xml:space="preserve"> Automatische totalen
</t>
    </r>
    <r>
      <rPr>
        <sz val="12"/>
        <color rgb="FFFF0000"/>
        <rFont val="Bahnschrift Light"/>
        <family val="2"/>
      </rPr>
      <t>✖</t>
    </r>
    <r>
      <rPr>
        <sz val="12"/>
        <color rgb="FF5C5C5C"/>
        <rFont val="Bahnschrift Light"/>
        <family val="2"/>
      </rPr>
      <t xml:space="preserve"> Meerdere loterijen tegelijk
</t>
    </r>
    <r>
      <rPr>
        <sz val="12"/>
        <color rgb="FFFF0000"/>
        <rFont val="Bahnschrift Light"/>
        <family val="2"/>
      </rPr>
      <t>✖</t>
    </r>
    <r>
      <rPr>
        <sz val="12"/>
        <color rgb="FF5C5C5C"/>
        <rFont val="Bahnschrift Light"/>
        <family val="2"/>
      </rPr>
      <t xml:space="preserve"> Inzet per periode
</t>
    </r>
    <r>
      <rPr>
        <sz val="12"/>
        <color rgb="FFFF0000"/>
        <rFont val="Bahnschrift Light"/>
        <family val="2"/>
      </rPr>
      <t>✖</t>
    </r>
    <r>
      <rPr>
        <sz val="12"/>
        <color rgb="FF5C5C5C"/>
        <rFont val="Bahnschrift Light"/>
        <family val="2"/>
      </rPr>
      <t xml:space="preserve"> ROI berekening
</t>
    </r>
    <r>
      <rPr>
        <sz val="12"/>
        <color rgb="FFFF0000"/>
        <rFont val="Bahnschrift Light"/>
        <family val="2"/>
      </rPr>
      <t>✖</t>
    </r>
    <r>
      <rPr>
        <sz val="12"/>
        <color rgb="FF5C5C5C"/>
        <rFont val="Bahnschrift Light"/>
        <family val="2"/>
      </rPr>
      <t xml:space="preserve"> Trendanalyse</t>
    </r>
  </si>
  <si>
    <r>
      <rPr>
        <sz val="12"/>
        <color rgb="FF5E7244"/>
        <rFont val="Bahnschrift Light"/>
        <family val="2"/>
      </rPr>
      <t>✔</t>
    </r>
    <r>
      <rPr>
        <sz val="12"/>
        <color rgb="FF3C7D22"/>
        <rFont val="Bahnschrift Light"/>
        <family val="2"/>
      </rPr>
      <t xml:space="preserve"> </t>
    </r>
    <r>
      <rPr>
        <sz val="12"/>
        <color rgb="FF5C5C5C"/>
        <rFont val="Bahnschrift Light"/>
        <family val="2"/>
      </rPr>
      <t xml:space="preserve">Vaste inkomsten/uitgaven
</t>
    </r>
    <r>
      <rPr>
        <sz val="12"/>
        <color rgb="FF5E7244"/>
        <rFont val="Bahnschrift Light"/>
        <family val="2"/>
      </rPr>
      <t>✔</t>
    </r>
    <r>
      <rPr>
        <sz val="12"/>
        <color rgb="FF5C5C5C"/>
        <rFont val="Bahnschrift Light"/>
        <family val="2"/>
      </rPr>
      <t xml:space="preserve"> Maandelijkse cashflow voorspelling
</t>
    </r>
    <r>
      <rPr>
        <sz val="12"/>
        <color rgb="FF5E7244"/>
        <rFont val="Bahnschrift Light"/>
        <family val="2"/>
      </rPr>
      <t>✔</t>
    </r>
    <r>
      <rPr>
        <sz val="12"/>
        <color rgb="FF5C5C5C"/>
        <rFont val="Bahnschrift Light"/>
        <family val="2"/>
      </rPr>
      <t xml:space="preserve"> Jaaroverzicht
</t>
    </r>
    <r>
      <rPr>
        <sz val="12"/>
        <color rgb="FF5E7244"/>
        <rFont val="Bahnschrift Light"/>
        <family val="2"/>
      </rPr>
      <t>✔</t>
    </r>
    <r>
      <rPr>
        <sz val="12"/>
        <color rgb="FF5C5C5C"/>
        <rFont val="Bahnschrift Light"/>
        <family val="2"/>
      </rPr>
      <t xml:space="preserve"> Automatische totalen
</t>
    </r>
    <r>
      <rPr>
        <sz val="12"/>
        <color rgb="FF5E7244"/>
        <rFont val="Bahnschrift Light"/>
        <family val="2"/>
      </rPr>
      <t>✔</t>
    </r>
    <r>
      <rPr>
        <sz val="12"/>
        <color rgb="FF5C5C5C"/>
        <rFont val="Bahnschrift Light"/>
        <family val="2"/>
      </rPr>
      <t xml:space="preserve"> Uitgebreide maandoverzichten
</t>
    </r>
    <r>
      <rPr>
        <sz val="12"/>
        <color rgb="FF5E7244"/>
        <rFont val="Bahnschrift Light"/>
        <family val="2"/>
      </rPr>
      <t>✔</t>
    </r>
    <r>
      <rPr>
        <sz val="12"/>
        <color rgb="FF5C5C5C"/>
        <rFont val="Bahnschrift Light"/>
        <family val="2"/>
      </rPr>
      <t xml:space="preserve"> Spaarpotten
</t>
    </r>
    <r>
      <rPr>
        <sz val="12"/>
        <color rgb="FF5E7244"/>
        <rFont val="Bahnschrift Light"/>
        <family val="2"/>
      </rPr>
      <t>✔</t>
    </r>
    <r>
      <rPr>
        <sz val="12"/>
        <color rgb="FF5C5C5C"/>
        <rFont val="Bahnschrift Light"/>
        <family val="2"/>
      </rPr>
      <t xml:space="preserve"> Spaardoelen
</t>
    </r>
    <r>
      <rPr>
        <sz val="12"/>
        <color rgb="FFFF0000"/>
        <rFont val="Bahnschrift Light"/>
        <family val="2"/>
      </rPr>
      <t>✖</t>
    </r>
    <r>
      <rPr>
        <sz val="12"/>
        <color rgb="FF3C7D22"/>
        <rFont val="Bahnschrift Light"/>
        <family val="2"/>
      </rPr>
      <t xml:space="preserve"> </t>
    </r>
    <r>
      <rPr>
        <sz val="12"/>
        <color rgb="FF5C5C5C"/>
        <rFont val="Bahnschrift Light"/>
        <family val="2"/>
      </rPr>
      <t>Huishoudboekje dagelijkse uitgaven</t>
    </r>
    <r>
      <rPr>
        <sz val="12"/>
        <color rgb="FF3C7D22"/>
        <rFont val="Bahnschrift Light"/>
        <family val="2"/>
      </rPr>
      <t xml:space="preserve">
</t>
    </r>
    <r>
      <rPr>
        <sz val="12"/>
        <color rgb="FFFF0000"/>
        <rFont val="Bahnschrift Light"/>
        <family val="2"/>
      </rPr>
      <t>✖</t>
    </r>
    <r>
      <rPr>
        <sz val="12"/>
        <color rgb="FF5C5C5C"/>
        <rFont val="Bahnschrift Light"/>
        <family val="2"/>
      </rPr>
      <t xml:space="preserve"> Dashboard met grafieken
</t>
    </r>
    <r>
      <rPr>
        <sz val="12"/>
        <color rgb="FFFF0000"/>
        <rFont val="Bahnschrift Light"/>
        <family val="2"/>
      </rPr>
      <t>✖</t>
    </r>
    <r>
      <rPr>
        <sz val="12"/>
        <color rgb="FF5C5C5C"/>
        <rFont val="Bahnschrift Light"/>
        <family val="2"/>
      </rPr>
      <t xml:space="preserve"> Tabblad voor abonnementenbeheer</t>
    </r>
  </si>
  <si>
    <t>Vanaf eind mei meer beschikbaar !</t>
  </si>
  <si>
    <r>
      <t xml:space="preserve">Wil je je ook op andere gebeurtenissen voorbereiden met grip, overzicht en structuur? Vanaf eind mei komen onderstaande Excel planners beschikbaar, waaronder: BudgetPlanners, Reis- en VakantiePlanners, Huishoudboekjes, Huwelijk/BruiloftPlanners, VerhuisPlanners, GeboortePlanners en nog veel meer, om jouw gebeurtenis tot een succes te maken. </t>
    </r>
    <r>
      <rPr>
        <b/>
        <i/>
        <sz val="12"/>
        <color rgb="FF5C5C5C"/>
        <rFont val="Bahnschrift Light"/>
        <family val="2"/>
      </rPr>
      <t>Vanaf eind mei komen de eerste planners uit bovenstaand overzicht beschikbaar op www.excelplanners.nl</t>
    </r>
  </si>
  <si>
    <t>Op dit tabblad vul je je lotnummers, soort en eventueel gewonnen bedragen per lot in. - Dit wordt gebruikt voor jouw winst of verlies overzicht op het dashboard!</t>
  </si>
  <si>
    <t>Op dit tabblad kun je alle winnende lotnummers of winnende eindcijfers per trekking invullen. - Bedragen worden NIET gebruikt voor jouw winst of verlies resultaat!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</si>
</sst>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quot;€&quot;\ * #,##0.00_ ;_ &quot;€&quot;\ * \-#,##0.00_ ;_ &quot;€&quot;\ * &quot;-&quot;??_ ;_ @_ "/>
    <numFmt numFmtId="164" formatCode="dd/mm/yyyy"/>
    <numFmt numFmtId="165" formatCode="_ [$€-413]\ * #,##0.00_ ;_ [$€-413]\ * \-#,##0.00_ ;_ [$€-413]\ * &quot;-&quot;??_ ;_ @_ "/>
    <numFmt numFmtId="166" formatCode="00"/>
  </numFmts>
  <fonts count="55" x14ac:knownFonts="1">
    <font>
      <sz val="11"/>
      <color theme="1"/>
      <name val="Aptos Narrow"/>
      <family val="2"/>
      <scheme val="minor"/>
    </font>
    <font>
      <sz val="12"/>
      <color rgb="FF5C5C5C"/>
      <name val="Bahnschrift Light"/>
      <family val="2"/>
    </font>
    <font>
      <b/>
      <sz val="12"/>
      <color rgb="FF5C5C5C"/>
      <name val="Bahnschrift Light"/>
      <family val="2"/>
    </font>
    <font>
      <i/>
      <sz val="10"/>
      <color theme="0"/>
      <name val="Bahnschrift Light"/>
      <family val="2"/>
    </font>
    <font>
      <i/>
      <sz val="12"/>
      <color rgb="FF5C5C5C"/>
      <name val="Bahnschrift Light"/>
      <family val="2"/>
    </font>
    <font>
      <b/>
      <i/>
      <sz val="14"/>
      <color rgb="FF5E7244"/>
      <name val="Bahnschrift Light"/>
      <family val="2"/>
    </font>
    <font>
      <sz val="28"/>
      <color rgb="FF5E7244"/>
      <name val="Bahnschrift SemiBold"/>
      <family val="2"/>
    </font>
    <font>
      <i/>
      <sz val="12"/>
      <color theme="0"/>
      <name val="Bahnschrift Light"/>
      <family val="2"/>
    </font>
    <font>
      <sz val="11"/>
      <color theme="1"/>
      <name val="Aptos Narrow"/>
      <family val="2"/>
      <scheme val="minor"/>
    </font>
    <font>
      <sz val="11"/>
      <color theme="0"/>
      <name val="Aptos Narrow"/>
      <family val="2"/>
      <scheme val="minor"/>
    </font>
    <font>
      <sz val="8"/>
      <name val="Aptos Narrow"/>
      <family val="2"/>
      <scheme val="minor"/>
    </font>
    <font>
      <b/>
      <sz val="11"/>
      <color theme="0"/>
      <name val="Aptos Narrow"/>
      <family val="2"/>
      <scheme val="minor"/>
    </font>
    <font>
      <b/>
      <sz val="11"/>
      <color theme="1"/>
      <name val="Aptos Narrow"/>
      <family val="2"/>
      <scheme val="minor"/>
    </font>
    <font>
      <b/>
      <sz val="24"/>
      <color theme="1"/>
      <name val="Aptos Narrow"/>
      <family val="2"/>
      <scheme val="minor"/>
    </font>
    <font>
      <sz val="14"/>
      <color theme="1"/>
      <name val="Aptos Narrow"/>
      <family val="2"/>
      <scheme val="minor"/>
    </font>
    <font>
      <sz val="14"/>
      <color rgb="FF5E7244"/>
      <name val="Aptos Narrow"/>
      <family val="2"/>
      <scheme val="minor"/>
    </font>
    <font>
      <b/>
      <sz val="14"/>
      <color rgb="FF5E7244"/>
      <name val="Aptos Narrow"/>
      <family val="2"/>
      <scheme val="minor"/>
    </font>
    <font>
      <b/>
      <sz val="14"/>
      <color theme="0"/>
      <name val="Aptos Narrow"/>
      <family val="2"/>
      <scheme val="minor"/>
    </font>
    <font>
      <sz val="11"/>
      <color rgb="FF5E7244"/>
      <name val="Aptos Narrow"/>
      <family val="2"/>
      <scheme val="minor"/>
    </font>
    <font>
      <b/>
      <sz val="11"/>
      <color rgb="FF5E7244"/>
      <name val="Aptos Narrow"/>
      <family val="2"/>
      <scheme val="minor"/>
    </font>
    <font>
      <b/>
      <i/>
      <sz val="12"/>
      <color rgb="FF5E7244"/>
      <name val="Bahnschrift Light"/>
      <family val="2"/>
    </font>
    <font>
      <b/>
      <sz val="28"/>
      <color rgb="FF5E7244"/>
      <name val="Bahnschrift SemiBold"/>
      <family val="2"/>
    </font>
    <font>
      <b/>
      <sz val="16"/>
      <color theme="1"/>
      <name val="Aptos Narrow"/>
      <family val="2"/>
      <scheme val="minor"/>
    </font>
    <font>
      <b/>
      <sz val="16"/>
      <color rgb="FF5E7244"/>
      <name val="Aptos Narrow"/>
      <family val="2"/>
      <scheme val="minor"/>
    </font>
    <font>
      <b/>
      <sz val="12"/>
      <color rgb="FF5E7244"/>
      <name val="Aptos Narrow"/>
      <family val="2"/>
      <scheme val="minor"/>
    </font>
    <font>
      <b/>
      <sz val="12"/>
      <color theme="1"/>
      <name val="Aptos Narrow"/>
      <family val="2"/>
      <scheme val="minor"/>
    </font>
    <font>
      <b/>
      <sz val="14"/>
      <color rgb="FF5E7244"/>
      <name val="Bahnschrift SemiBold"/>
      <family val="2"/>
    </font>
    <font>
      <sz val="14"/>
      <color rgb="FF5E7244"/>
      <name val="Bahnschrift SemiBold"/>
      <family val="2"/>
    </font>
    <font>
      <sz val="9"/>
      <color theme="0"/>
      <name val="Aptos Narrow"/>
      <family val="2"/>
      <scheme val="minor"/>
    </font>
    <font>
      <b/>
      <sz val="14"/>
      <color rgb="FF5C5C5C"/>
      <name val="Bahnschrift Light"/>
      <family val="2"/>
    </font>
    <font>
      <b/>
      <sz val="14"/>
      <color rgb="FF5E7244"/>
      <name val="Bahnschrift Light"/>
      <family val="2"/>
    </font>
    <font>
      <b/>
      <sz val="12"/>
      <color rgb="FF5E7244"/>
      <name val="Bahnschrift Light"/>
      <family val="2"/>
    </font>
    <font>
      <sz val="12"/>
      <color rgb="FF5E7244"/>
      <name val="Bahnschrift Light"/>
      <family val="2"/>
    </font>
    <font>
      <sz val="16"/>
      <color rgb="FF5E7244"/>
      <name val="Bahnschrift SemiBold"/>
      <family val="2"/>
    </font>
    <font>
      <b/>
      <sz val="16"/>
      <color rgb="FF5E7244"/>
      <name val="Bahnschrift SemiBold"/>
      <family val="2"/>
    </font>
    <font>
      <b/>
      <i/>
      <sz val="14"/>
      <color rgb="FF5E7244"/>
      <name val="Bahnschrift SemiBold"/>
      <family val="2"/>
    </font>
    <font>
      <b/>
      <i/>
      <sz val="12"/>
      <color rgb="FF5C5C5C"/>
      <name val="Bahnschrift Light"/>
      <family val="2"/>
    </font>
    <font>
      <b/>
      <i/>
      <sz val="11"/>
      <color rgb="FF5E7244"/>
      <name val="Bahnschrift Light"/>
      <family val="2"/>
    </font>
    <font>
      <sz val="11"/>
      <color rgb="FF5C5C5C"/>
      <name val="Bahnschrift Light"/>
      <family val="2"/>
    </font>
    <font>
      <b/>
      <sz val="11"/>
      <color rgb="FF5C5C5C"/>
      <name val="Bahnschrift Light"/>
      <family val="2"/>
    </font>
    <font>
      <b/>
      <i/>
      <sz val="11"/>
      <color rgb="FF5C5C5C"/>
      <name val="Bahnschrift Light"/>
      <family val="2"/>
    </font>
    <font>
      <u/>
      <sz val="11"/>
      <color theme="10"/>
      <name val="Aptos Narrow"/>
      <family val="2"/>
      <scheme val="minor"/>
    </font>
    <font>
      <b/>
      <i/>
      <sz val="16"/>
      <color rgb="FF5E7244"/>
      <name val="Bahnschrift SemiBold"/>
      <family val="2"/>
    </font>
    <font>
      <sz val="12"/>
      <color rgb="FF3C7D22"/>
      <name val="Bahnschrift Light"/>
      <family val="2"/>
    </font>
    <font>
      <sz val="12"/>
      <color rgb="FFFF0000"/>
      <name val="Bahnschrift Light"/>
      <family val="2"/>
    </font>
    <font>
      <u/>
      <sz val="18"/>
      <color theme="10"/>
      <name val="Bahnschrift SemiBold"/>
      <family val="2"/>
    </font>
    <font>
      <u/>
      <sz val="18"/>
      <color rgb="FF5E7244"/>
      <name val="Bahnschrift SemiBold Condensed"/>
      <family val="2"/>
    </font>
    <font>
      <b/>
      <sz val="16"/>
      <color rgb="FF5E7244"/>
      <name val="Bahnschrift Light"/>
      <family val="2"/>
    </font>
    <font>
      <b/>
      <sz val="16"/>
      <color theme="0" tint="-0.34998626667073579"/>
      <name val="Bahnschrift Light"/>
      <family val="2"/>
    </font>
    <font>
      <b/>
      <i/>
      <sz val="10"/>
      <color rgb="FF5E7244"/>
      <name val="Bahnschrift Light"/>
      <family val="2"/>
    </font>
    <font>
      <i/>
      <sz val="11"/>
      <color rgb="FF5E7244"/>
      <name val="Bahnschrift Light"/>
      <family val="2"/>
    </font>
    <font>
      <sz val="11"/>
      <color rgb="FF5E7244"/>
      <name val="Bahnschrift Light"/>
      <family val="2"/>
    </font>
    <font>
      <sz val="10"/>
      <color rgb="FF5E7244"/>
      <name val="Bahnschrift Light"/>
      <family val="2"/>
    </font>
    <font>
      <b/>
      <sz val="10"/>
      <color rgb="FF5E7244"/>
      <name val="Bahnschrift SemiBold"/>
      <family val="2"/>
    </font>
    <font>
      <b/>
      <sz val="12"/>
      <color rgb="FF5E7244"/>
      <name val="Bahnschrift SemiBold"/>
      <family val="2"/>
    </font>
  </fonts>
  <fills count="5">
    <fill>
      <patternFill patternType="none"/>
    </fill>
    <fill>
      <patternFill patternType="gray125"/>
    </fill>
    <fill>
      <patternFill patternType="solid">
        <fgColor theme="0" tint="-4.9989318521683403E-2"/>
        <bgColor indexed="64"/>
      </patternFill>
    </fill>
    <fill>
      <patternFill patternType="solid">
        <fgColor rgb="FF5E7244"/>
        <bgColor indexed="64"/>
      </patternFill>
    </fill>
    <fill>
      <patternFill patternType="solid">
        <fgColor theme="0"/>
        <bgColor indexed="64"/>
      </patternFill>
    </fill>
  </fills>
  <borders count="48">
    <border>
      <left/>
      <right/>
      <top/>
      <bottom/>
      <diagonal/>
    </border>
    <border>
      <left style="medium">
        <color rgb="FF5E7244"/>
      </left>
      <right/>
      <top/>
      <bottom/>
      <diagonal/>
    </border>
    <border>
      <left/>
      <right style="medium">
        <color rgb="FF5E7244"/>
      </right>
      <top/>
      <bottom/>
      <diagonal/>
    </border>
    <border>
      <left style="medium">
        <color rgb="FF5E7244"/>
      </left>
      <right/>
      <top/>
      <bottom style="medium">
        <color rgb="FF5E7244"/>
      </bottom>
      <diagonal/>
    </border>
    <border>
      <left/>
      <right/>
      <top/>
      <bottom style="medium">
        <color rgb="FF5E7244"/>
      </bottom>
      <diagonal/>
    </border>
    <border>
      <left/>
      <right style="medium">
        <color rgb="FF5E7244"/>
      </right>
      <top/>
      <bottom style="medium">
        <color rgb="FF5E7244"/>
      </bottom>
      <diagonal/>
    </border>
    <border>
      <left style="medium">
        <color rgb="FF5E7244"/>
      </left>
      <right/>
      <top style="medium">
        <color rgb="FF5E7244"/>
      </top>
      <bottom/>
      <diagonal/>
    </border>
    <border>
      <left/>
      <right style="medium">
        <color rgb="FF5E7244"/>
      </right>
      <top style="medium">
        <color rgb="FF5E7244"/>
      </top>
      <bottom/>
      <diagonal/>
    </border>
    <border>
      <left/>
      <right/>
      <top style="medium">
        <color rgb="FF5E7244"/>
      </top>
      <bottom/>
      <diagonal/>
    </border>
    <border>
      <left style="medium">
        <color rgb="FF5E7244"/>
      </left>
      <right/>
      <top style="medium">
        <color rgb="FF5E7244"/>
      </top>
      <bottom style="medium">
        <color rgb="FF5E7244"/>
      </bottom>
      <diagonal/>
    </border>
    <border>
      <left/>
      <right/>
      <top style="medium">
        <color rgb="FF5E7244"/>
      </top>
      <bottom style="medium">
        <color rgb="FF5E7244"/>
      </bottom>
      <diagonal/>
    </border>
    <border>
      <left/>
      <right style="medium">
        <color rgb="FF5E7244"/>
      </right>
      <top style="medium">
        <color rgb="FF5E7244"/>
      </top>
      <bottom style="medium">
        <color rgb="FF5E7244"/>
      </bottom>
      <diagonal/>
    </border>
    <border>
      <left/>
      <right/>
      <top style="double">
        <color rgb="FF5E7244"/>
      </top>
      <bottom/>
      <diagonal/>
    </border>
    <border>
      <left style="thin">
        <color rgb="FF5E7244"/>
      </left>
      <right/>
      <top style="thin">
        <color rgb="FF5E7244"/>
      </top>
      <bottom style="thin">
        <color rgb="FF5E7244"/>
      </bottom>
      <diagonal/>
    </border>
    <border>
      <left/>
      <right style="thin">
        <color rgb="FF5E7244"/>
      </right>
      <top style="thin">
        <color rgb="FF5E7244"/>
      </top>
      <bottom style="thin">
        <color rgb="FF5E7244"/>
      </bottom>
      <diagonal/>
    </border>
    <border>
      <left style="medium">
        <color rgb="FF5E7244"/>
      </left>
      <right style="thin">
        <color rgb="FF5E7244"/>
      </right>
      <top/>
      <bottom/>
      <diagonal/>
    </border>
    <border>
      <left style="medium">
        <color rgb="FF5E7244"/>
      </left>
      <right style="medium">
        <color rgb="FF5E7244"/>
      </right>
      <top style="medium">
        <color rgb="FF5E7244"/>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thin">
        <color rgb="FF5E7244"/>
      </top>
      <bottom style="thin">
        <color rgb="FF5E7244"/>
      </bottom>
      <diagonal/>
    </border>
    <border>
      <left/>
      <right/>
      <top/>
      <bottom style="thin">
        <color rgb="FF5E7244"/>
      </bottom>
      <diagonal/>
    </border>
    <border>
      <left style="thin">
        <color rgb="FF5E7244"/>
      </left>
      <right/>
      <top style="thin">
        <color rgb="FF5E7244"/>
      </top>
      <bottom/>
      <diagonal/>
    </border>
    <border>
      <left style="thin">
        <color rgb="FF5E7244"/>
      </left>
      <right/>
      <top/>
      <bottom/>
      <diagonal/>
    </border>
    <border>
      <left/>
      <right/>
      <top style="thin">
        <color rgb="FF5E7244"/>
      </top>
      <bottom/>
      <diagonal/>
    </border>
    <border>
      <left/>
      <right style="thin">
        <color rgb="FF5E7244"/>
      </right>
      <top style="thin">
        <color rgb="FF5E7244"/>
      </top>
      <bottom/>
      <diagonal/>
    </border>
    <border>
      <left/>
      <right style="thin">
        <color rgb="FF5E7244"/>
      </right>
      <top/>
      <bottom/>
      <diagonal/>
    </border>
    <border>
      <left style="thin">
        <color rgb="FF5E7244"/>
      </left>
      <right/>
      <top/>
      <bottom style="thin">
        <color rgb="FF5E7244"/>
      </bottom>
      <diagonal/>
    </border>
    <border>
      <left/>
      <right style="thin">
        <color rgb="FF5E7244"/>
      </right>
      <top/>
      <bottom style="thin">
        <color rgb="FF5E7244"/>
      </bottom>
      <diagonal/>
    </border>
    <border>
      <left style="dashed">
        <color rgb="FF5E7244"/>
      </left>
      <right style="dashed">
        <color rgb="FF5E7244"/>
      </right>
      <top style="dashed">
        <color rgb="FF5E7244"/>
      </top>
      <bottom style="dashed">
        <color rgb="FF5E7244"/>
      </bottom>
      <diagonal/>
    </border>
    <border>
      <left style="dashed">
        <color rgb="FF5E7244"/>
      </left>
      <right/>
      <top style="dashed">
        <color rgb="FF5E7244"/>
      </top>
      <bottom style="dashed">
        <color rgb="FF5E7244"/>
      </bottom>
      <diagonal/>
    </border>
    <border>
      <left style="thin">
        <color rgb="FF5E7244"/>
      </left>
      <right style="dashed">
        <color rgb="FF5E7244"/>
      </right>
      <top style="dashed">
        <color rgb="FF5E7244"/>
      </top>
      <bottom style="dashed">
        <color rgb="FF5E7244"/>
      </bottom>
      <diagonal/>
    </border>
    <border>
      <left/>
      <right style="dashed">
        <color rgb="FF5E7244"/>
      </right>
      <top style="dashed">
        <color rgb="FF5E7244"/>
      </top>
      <bottom style="dashed">
        <color rgb="FF5E7244"/>
      </bottom>
      <diagonal/>
    </border>
    <border>
      <left style="dashed">
        <color rgb="FF5E7244"/>
      </left>
      <right style="dashed">
        <color rgb="FF5E7244"/>
      </right>
      <top style="dashed">
        <color rgb="FF5E7244"/>
      </top>
      <bottom/>
      <diagonal/>
    </border>
    <border>
      <left style="dashed">
        <color rgb="FF5E7244"/>
      </left>
      <right style="dashed">
        <color rgb="FF5E7244"/>
      </right>
      <top/>
      <bottom style="dashed">
        <color rgb="FF5E7244"/>
      </bottom>
      <diagonal/>
    </border>
    <border>
      <left style="thin">
        <color rgb="FF5E7244"/>
      </left>
      <right style="dashed">
        <color rgb="FF5E7244"/>
      </right>
      <top/>
      <bottom/>
      <diagonal/>
    </border>
    <border>
      <left style="dashed">
        <color rgb="FF5E7244"/>
      </left>
      <right style="thin">
        <color rgb="FF5E7244"/>
      </right>
      <top/>
      <bottom/>
      <diagonal/>
    </border>
    <border>
      <left style="thin">
        <color rgb="FF5E7244"/>
      </left>
      <right/>
      <top style="thin">
        <color rgb="FF5E7244"/>
      </top>
      <bottom style="dashed">
        <color rgb="FF5E7244"/>
      </bottom>
      <diagonal/>
    </border>
    <border>
      <left/>
      <right/>
      <top style="thin">
        <color rgb="FF5E7244"/>
      </top>
      <bottom style="dashed">
        <color rgb="FF5E7244"/>
      </bottom>
      <diagonal/>
    </border>
    <border>
      <left/>
      <right style="thin">
        <color rgb="FF5E7244"/>
      </right>
      <top style="thin">
        <color rgb="FF5E7244"/>
      </top>
      <bottom style="dashed">
        <color rgb="FF5E7244"/>
      </bottom>
      <diagonal/>
    </border>
    <border>
      <left style="thin">
        <color rgb="FF5E7244"/>
      </left>
      <right/>
      <top style="dashed">
        <color rgb="FF5E7244"/>
      </top>
      <bottom/>
      <diagonal/>
    </border>
    <border>
      <left/>
      <right style="thin">
        <color rgb="FF5E7244"/>
      </right>
      <top style="dashed">
        <color rgb="FF5E7244"/>
      </top>
      <bottom/>
      <diagonal/>
    </border>
    <border>
      <left/>
      <right/>
      <top style="dashed">
        <color rgb="FF5E7244"/>
      </top>
      <bottom/>
      <diagonal/>
    </border>
    <border>
      <left/>
      <right/>
      <top style="dashed">
        <color rgb="FF5E7244"/>
      </top>
      <bottom style="dashed">
        <color rgb="FF5E7244"/>
      </bottom>
      <diagonal/>
    </border>
    <border>
      <left/>
      <right/>
      <top style="dashed">
        <color rgb="FF5E7244"/>
      </top>
      <bottom style="thin">
        <color rgb="FF5E7244"/>
      </bottom>
      <diagonal/>
    </border>
  </borders>
  <cellStyleXfs count="3">
    <xf numFmtId="0" fontId="0" fillId="0" borderId="0"/>
    <xf numFmtId="44" fontId="8" fillId="0" borderId="0" applyFont="0" applyFill="0" applyBorder="0" applyAlignment="0" applyProtection="0"/>
    <xf numFmtId="0" fontId="41" fillId="0" borderId="0" applyNumberFormat="0" applyFill="0" applyBorder="0" applyAlignment="0" applyProtection="0"/>
  </cellStyleXfs>
  <cellXfs count="343">
    <xf numFmtId="0" fontId="0" fillId="0" borderId="0" xfId="0"/>
    <xf numFmtId="0" fontId="1" fillId="2" borderId="0" xfId="0" applyFont="1" applyFill="1"/>
    <xf numFmtId="0" fontId="0" fillId="3" borderId="0" xfId="0" applyFill="1"/>
    <xf numFmtId="0" fontId="1" fillId="3" borderId="0" xfId="0" applyFont="1" applyFill="1"/>
    <xf numFmtId="0" fontId="3" fillId="3" borderId="0" xfId="0" applyFont="1" applyFill="1" applyAlignment="1">
      <alignment vertical="center"/>
    </xf>
    <xf numFmtId="0" fontId="4" fillId="3" borderId="0" xfId="0" applyFont="1" applyFill="1"/>
    <xf numFmtId="0" fontId="3" fillId="3" borderId="0" xfId="0" applyFont="1" applyFill="1" applyAlignment="1">
      <alignment horizontal="right" vertical="center"/>
    </xf>
    <xf numFmtId="0" fontId="0" fillId="2" borderId="0" xfId="0" applyFill="1"/>
    <xf numFmtId="0" fontId="0" fillId="2" borderId="0" xfId="0" applyFill="1" applyAlignment="1">
      <alignment horizontal="center" vertical="center"/>
    </xf>
    <xf numFmtId="0" fontId="0" fillId="2" borderId="0" xfId="0" applyFill="1" applyAlignment="1">
      <alignment horizontal="centerContinuous" vertical="center"/>
    </xf>
    <xf numFmtId="0" fontId="6" fillId="2" borderId="0" xfId="0" applyFont="1" applyFill="1" applyAlignment="1">
      <alignment horizontal="centerContinuous" vertical="center"/>
    </xf>
    <xf numFmtId="0" fontId="0" fillId="0" borderId="0" xfId="0" applyAlignment="1">
      <alignment horizontal="center" vertical="center"/>
    </xf>
    <xf numFmtId="0" fontId="0" fillId="2" borderId="0" xfId="0" applyFill="1" applyAlignment="1">
      <alignment vertical="center"/>
    </xf>
    <xf numFmtId="0" fontId="7" fillId="3" borderId="0" xfId="0" applyFont="1" applyFill="1"/>
    <xf numFmtId="0" fontId="9" fillId="0" borderId="0" xfId="0" applyFont="1" applyAlignment="1">
      <alignment horizontal="center" vertical="center"/>
    </xf>
    <xf numFmtId="0" fontId="11" fillId="0" borderId="0" xfId="0" applyFont="1" applyAlignment="1">
      <alignment horizontal="center"/>
    </xf>
    <xf numFmtId="0" fontId="13" fillId="0" borderId="0" xfId="0" applyFont="1"/>
    <xf numFmtId="0" fontId="14" fillId="0" borderId="0" xfId="0" applyFont="1"/>
    <xf numFmtId="44" fontId="0" fillId="0" borderId="0" xfId="1" applyFont="1"/>
    <xf numFmtId="49" fontId="0" fillId="0" borderId="0" xfId="0" applyNumberFormat="1"/>
    <xf numFmtId="0" fontId="21" fillId="2" borderId="0" xfId="0" applyFont="1" applyFill="1" applyAlignment="1">
      <alignment horizontal="centerContinuous" vertical="center"/>
    </xf>
    <xf numFmtId="0" fontId="12" fillId="2" borderId="0" xfId="0" applyFont="1" applyFill="1" applyAlignment="1">
      <alignment horizontal="centerContinuous" vertical="center"/>
    </xf>
    <xf numFmtId="49" fontId="21" fillId="2" borderId="0" xfId="0" applyNumberFormat="1" applyFont="1" applyFill="1" applyAlignment="1">
      <alignment horizontal="centerContinuous" vertical="center"/>
    </xf>
    <xf numFmtId="0" fontId="2" fillId="2" borderId="0" xfId="0" applyFont="1" applyFill="1" applyAlignment="1">
      <alignment horizontal="centerContinuous" vertical="center"/>
    </xf>
    <xf numFmtId="0" fontId="22" fillId="2" borderId="0" xfId="0" applyFont="1" applyFill="1"/>
    <xf numFmtId="0" fontId="22" fillId="3" borderId="0" xfId="0" applyFont="1" applyFill="1"/>
    <xf numFmtId="0" fontId="23" fillId="2" borderId="0" xfId="0" applyFont="1" applyFill="1" applyAlignment="1">
      <alignment vertical="center" shrinkToFit="1"/>
    </xf>
    <xf numFmtId="0" fontId="22" fillId="2" borderId="0" xfId="0" applyFont="1" applyFill="1" applyAlignment="1">
      <alignment vertical="center"/>
    </xf>
    <xf numFmtId="0" fontId="0" fillId="3" borderId="0" xfId="0" applyFill="1" applyProtection="1">
      <protection locked="0"/>
    </xf>
    <xf numFmtId="0" fontId="25" fillId="3" borderId="0" xfId="0" applyFont="1" applyFill="1" applyAlignment="1" applyProtection="1">
      <alignment horizontal="center" vertical="center"/>
      <protection locked="0"/>
    </xf>
    <xf numFmtId="0" fontId="13" fillId="3" borderId="0" xfId="0" applyFont="1" applyFill="1" applyProtection="1">
      <protection locked="0"/>
    </xf>
    <xf numFmtId="0" fontId="0" fillId="3" borderId="0" xfId="0" applyFill="1" applyAlignment="1" applyProtection="1">
      <alignment horizontal="center" vertical="center"/>
      <protection locked="0"/>
    </xf>
    <xf numFmtId="0" fontId="0" fillId="2" borderId="0" xfId="0" applyFill="1" applyProtection="1">
      <protection locked="0"/>
    </xf>
    <xf numFmtId="0" fontId="25" fillId="2" borderId="0" xfId="0" applyFont="1" applyFill="1" applyAlignment="1" applyProtection="1">
      <alignment horizontal="center" vertical="center"/>
      <protection locked="0"/>
    </xf>
    <xf numFmtId="0" fontId="13" fillId="2" borderId="0" xfId="0" applyFont="1" applyFill="1" applyProtection="1">
      <protection locked="0"/>
    </xf>
    <xf numFmtId="0" fontId="0" fillId="2" borderId="0" xfId="0" applyFill="1" applyAlignment="1" applyProtection="1">
      <alignment horizontal="center" vertical="center"/>
      <protection locked="0"/>
    </xf>
    <xf numFmtId="0" fontId="3" fillId="3" borderId="0" xfId="0" applyFont="1" applyFill="1" applyAlignment="1" applyProtection="1">
      <alignment horizontal="right" vertical="center"/>
      <protection locked="0"/>
    </xf>
    <xf numFmtId="0" fontId="0" fillId="3" borderId="0" xfId="0" applyFill="1" applyAlignment="1">
      <alignment horizontal="center" vertical="center"/>
    </xf>
    <xf numFmtId="164" fontId="0" fillId="2" borderId="0" xfId="0" applyNumberFormat="1" applyFill="1" applyAlignment="1">
      <alignment horizontal="center" vertical="center"/>
    </xf>
    <xf numFmtId="165" fontId="0" fillId="2" borderId="0" xfId="0" applyNumberFormat="1" applyFill="1" applyAlignment="1">
      <alignment horizontal="left" vertical="center"/>
    </xf>
    <xf numFmtId="165" fontId="0" fillId="2" borderId="0" xfId="0" applyNumberFormat="1" applyFill="1" applyAlignment="1">
      <alignment horizontal="left"/>
    </xf>
    <xf numFmtId="165" fontId="18" fillId="2" borderId="0" xfId="0" applyNumberFormat="1" applyFont="1" applyFill="1" applyAlignment="1" applyProtection="1">
      <alignment horizontal="left" shrinkToFit="1"/>
      <protection locked="0"/>
    </xf>
    <xf numFmtId="0" fontId="18" fillId="2" borderId="0" xfId="0" applyFont="1" applyFill="1" applyAlignment="1" applyProtection="1">
      <alignment horizontal="center" vertical="center"/>
      <protection locked="0"/>
    </xf>
    <xf numFmtId="164" fontId="18" fillId="0" borderId="0" xfId="0" applyNumberFormat="1" applyFont="1" applyAlignment="1" applyProtection="1">
      <alignment horizontal="center" vertical="center" wrapText="1"/>
      <protection locked="0"/>
    </xf>
    <xf numFmtId="165" fontId="18" fillId="0" borderId="0" xfId="0" applyNumberFormat="1" applyFont="1" applyAlignment="1" applyProtection="1">
      <alignment horizontal="left" vertical="center" shrinkToFit="1"/>
      <protection locked="0"/>
    </xf>
    <xf numFmtId="165" fontId="19" fillId="0" borderId="0" xfId="1" applyNumberFormat="1" applyFont="1" applyFill="1" applyBorder="1" applyAlignment="1" applyProtection="1">
      <alignment horizontal="left" shrinkToFit="1"/>
    </xf>
    <xf numFmtId="165" fontId="19" fillId="0" borderId="0" xfId="1" applyNumberFormat="1" applyFont="1" applyFill="1" applyAlignment="1" applyProtection="1">
      <alignment horizontal="left" shrinkToFit="1"/>
    </xf>
    <xf numFmtId="0" fontId="18" fillId="2" borderId="0" xfId="0" applyFont="1" applyFill="1" applyAlignment="1" applyProtection="1">
      <alignment horizontal="center" vertical="center" wrapText="1"/>
      <protection locked="0"/>
    </xf>
    <xf numFmtId="0" fontId="0" fillId="0" borderId="0" xfId="0" applyAlignment="1">
      <alignment horizontal="center"/>
    </xf>
    <xf numFmtId="0" fontId="27" fillId="2" borderId="0" xfId="0" applyFont="1" applyFill="1" applyAlignment="1" applyProtection="1">
      <alignment horizontal="center" vertical="center"/>
      <protection locked="0"/>
    </xf>
    <xf numFmtId="0" fontId="28" fillId="0" borderId="0" xfId="0" applyFont="1" applyAlignment="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166" fontId="0" fillId="0" borderId="0" xfId="0" applyNumberFormat="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49" fontId="0" fillId="0" borderId="0" xfId="0" applyNumberFormat="1" applyAlignment="1">
      <alignment horizontal="center" vertical="center"/>
    </xf>
    <xf numFmtId="49" fontId="0" fillId="0" borderId="17" xfId="0" applyNumberFormat="1" applyBorder="1" applyAlignment="1">
      <alignment horizontal="center" vertical="center"/>
    </xf>
    <xf numFmtId="49" fontId="0" fillId="0" borderId="19" xfId="0" applyNumberFormat="1" applyBorder="1" applyAlignment="1">
      <alignment horizontal="center" vertical="center"/>
    </xf>
    <xf numFmtId="49" fontId="0" fillId="0" borderId="21" xfId="0" applyNumberFormat="1" applyBorder="1" applyAlignment="1">
      <alignment horizontal="center" vertical="center"/>
    </xf>
    <xf numFmtId="49" fontId="18" fillId="0" borderId="0" xfId="0" applyNumberFormat="1" applyFont="1" applyAlignment="1" applyProtection="1">
      <alignment horizontal="center" vertical="center" wrapText="1"/>
      <protection locked="0"/>
    </xf>
    <xf numFmtId="49" fontId="19" fillId="0" borderId="0" xfId="0" applyNumberFormat="1" applyFont="1" applyAlignment="1" applyProtection="1">
      <alignment horizontal="center" vertical="center" wrapText="1"/>
      <protection locked="0"/>
    </xf>
    <xf numFmtId="164" fontId="19" fillId="0" borderId="12"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19" fillId="2" borderId="12" xfId="0" applyFont="1" applyFill="1" applyBorder="1" applyAlignment="1">
      <alignment horizontal="center" vertical="center" wrapText="1"/>
    </xf>
    <xf numFmtId="165" fontId="19" fillId="0" borderId="12" xfId="0" applyNumberFormat="1" applyFont="1" applyBorder="1" applyAlignment="1">
      <alignment horizontal="left" vertical="center" shrinkToFit="1"/>
    </xf>
    <xf numFmtId="165" fontId="19" fillId="2" borderId="12" xfId="0" applyNumberFormat="1" applyFont="1" applyFill="1" applyBorder="1" applyAlignment="1">
      <alignment horizontal="left" shrinkToFit="1"/>
    </xf>
    <xf numFmtId="165" fontId="19" fillId="0" borderId="12" xfId="0" applyNumberFormat="1" applyFont="1" applyBorder="1" applyAlignment="1">
      <alignment horizontal="left" shrinkToFit="1"/>
    </xf>
    <xf numFmtId="164" fontId="0" fillId="3" borderId="0" xfId="0" applyNumberFormat="1" applyFill="1" applyAlignment="1">
      <alignment horizontal="center" vertical="center"/>
    </xf>
    <xf numFmtId="165" fontId="0" fillId="3" borderId="0" xfId="0" applyNumberFormat="1" applyFill="1" applyAlignment="1">
      <alignment horizontal="left" vertical="center"/>
    </xf>
    <xf numFmtId="165" fontId="0" fillId="3" borderId="0" xfId="0" applyNumberFormat="1" applyFill="1" applyAlignment="1">
      <alignment horizontal="left"/>
    </xf>
    <xf numFmtId="0" fontId="21" fillId="2" borderId="0" xfId="0" applyFont="1" applyFill="1" applyAlignment="1">
      <alignment horizontal="center" vertical="center"/>
    </xf>
    <xf numFmtId="165" fontId="6" fillId="2" borderId="0" xfId="0" applyNumberFormat="1" applyFont="1" applyFill="1" applyAlignment="1">
      <alignment horizontal="center" vertical="center"/>
    </xf>
    <xf numFmtId="165" fontId="17" fillId="3" borderId="16" xfId="0" applyNumberFormat="1" applyFont="1" applyFill="1" applyBorder="1" applyAlignment="1">
      <alignment horizontal="center" vertical="center"/>
    </xf>
    <xf numFmtId="164" fontId="19" fillId="2" borderId="0" xfId="0" applyNumberFormat="1" applyFont="1" applyFill="1" applyAlignment="1">
      <alignment horizontal="center" vertical="center" wrapText="1"/>
    </xf>
    <xf numFmtId="0" fontId="19" fillId="2" borderId="0" xfId="0" applyFont="1" applyFill="1" applyAlignment="1">
      <alignment horizontal="center" vertical="center" wrapText="1"/>
    </xf>
    <xf numFmtId="165" fontId="19" fillId="2" borderId="0" xfId="0" applyNumberFormat="1" applyFont="1" applyFill="1" applyAlignment="1">
      <alignment horizontal="center" vertical="center" wrapText="1"/>
    </xf>
    <xf numFmtId="0" fontId="12" fillId="0" borderId="0" xfId="0" applyFont="1"/>
    <xf numFmtId="0" fontId="27" fillId="2" borderId="3" xfId="0" applyFont="1" applyFill="1" applyBorder="1" applyAlignment="1" applyProtection="1">
      <alignment horizontal="center" vertical="center"/>
      <protection locked="0"/>
    </xf>
    <xf numFmtId="164" fontId="18" fillId="0" borderId="0" xfId="0" applyNumberFormat="1" applyFont="1" applyAlignment="1" applyProtection="1">
      <alignment horizontal="center" vertical="center" shrinkToFit="1"/>
      <protection locked="0"/>
    </xf>
    <xf numFmtId="0" fontId="24" fillId="0" borderId="0" xfId="0" applyFont="1" applyAlignment="1" applyProtection="1">
      <alignment horizontal="center" vertical="center" shrinkToFit="1"/>
      <protection locked="0"/>
    </xf>
    <xf numFmtId="0" fontId="18" fillId="0" borderId="0" xfId="0" applyFont="1" applyAlignment="1" applyProtection="1">
      <alignment vertical="center" shrinkToFit="1"/>
      <protection locked="0"/>
    </xf>
    <xf numFmtId="0" fontId="18" fillId="0" borderId="0" xfId="0" applyFont="1" applyAlignment="1" applyProtection="1">
      <alignment horizontal="center" vertical="center" shrinkToFit="1"/>
      <protection locked="0"/>
    </xf>
    <xf numFmtId="44" fontId="18" fillId="0" borderId="0" xfId="1" applyFont="1" applyFill="1" applyAlignment="1" applyProtection="1">
      <alignment vertical="center" shrinkToFit="1"/>
    </xf>
    <xf numFmtId="44" fontId="19" fillId="0" borderId="0" xfId="1" applyFont="1" applyFill="1" applyAlignment="1" applyProtection="1">
      <alignment vertical="center" shrinkToFit="1"/>
    </xf>
    <xf numFmtId="44" fontId="19" fillId="0" borderId="0" xfId="1" applyFont="1" applyFill="1" applyAlignment="1" applyProtection="1">
      <alignment vertical="center" shrinkToFit="1"/>
      <protection locked="0"/>
    </xf>
    <xf numFmtId="0" fontId="19" fillId="0" borderId="12" xfId="0" applyFont="1" applyBorder="1" applyAlignment="1" applyProtection="1">
      <alignment horizontal="center" vertical="center" shrinkToFit="1"/>
      <protection locked="0"/>
    </xf>
    <xf numFmtId="0" fontId="24" fillId="0" borderId="12" xfId="0" applyFont="1" applyBorder="1" applyAlignment="1" applyProtection="1">
      <alignment horizontal="center" vertical="center" shrinkToFit="1"/>
      <protection locked="0"/>
    </xf>
    <xf numFmtId="0" fontId="19" fillId="0" borderId="12" xfId="0" applyFont="1" applyBorder="1" applyAlignment="1" applyProtection="1">
      <alignment vertical="center" shrinkToFit="1"/>
      <protection locked="0"/>
    </xf>
    <xf numFmtId="44" fontId="19" fillId="0" borderId="12" xfId="0" applyNumberFormat="1" applyFont="1" applyBorder="1" applyAlignment="1" applyProtection="1">
      <alignment vertical="center" shrinkToFit="1"/>
      <protection locked="0"/>
    </xf>
    <xf numFmtId="0" fontId="0" fillId="0" borderId="12" xfId="0" applyBorder="1" applyAlignment="1" applyProtection="1">
      <alignment horizontal="center" vertical="center" shrinkToFit="1"/>
      <protection locked="0"/>
    </xf>
    <xf numFmtId="0" fontId="17" fillId="3" borderId="9" xfId="0" applyFont="1" applyFill="1" applyBorder="1" applyAlignment="1" applyProtection="1">
      <alignment horizontal="center" vertical="center" shrinkToFit="1"/>
      <protection locked="0"/>
    </xf>
    <xf numFmtId="0" fontId="17" fillId="3" borderId="10" xfId="0" applyFont="1" applyFill="1" applyBorder="1" applyAlignment="1" applyProtection="1">
      <alignment horizontal="center" vertical="center" shrinkToFit="1"/>
      <protection locked="0"/>
    </xf>
    <xf numFmtId="0" fontId="17" fillId="3" borderId="11" xfId="0" applyFont="1" applyFill="1" applyBorder="1" applyAlignment="1" applyProtection="1">
      <alignment horizontal="center" vertical="center" shrinkToFit="1"/>
      <protection locked="0"/>
    </xf>
    <xf numFmtId="0" fontId="21" fillId="2" borderId="8"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7" xfId="0" applyFont="1" applyFill="1" applyBorder="1" applyAlignment="1">
      <alignment horizontal="center" vertical="center"/>
    </xf>
    <xf numFmtId="0" fontId="6" fillId="2" borderId="1" xfId="0" applyFont="1" applyFill="1" applyBorder="1" applyAlignment="1">
      <alignment horizontal="centerContinuous" vertical="center"/>
    </xf>
    <xf numFmtId="0" fontId="6" fillId="2" borderId="8" xfId="0" applyFont="1" applyFill="1" applyBorder="1" applyAlignment="1">
      <alignment horizontal="centerContinuous" vertical="center"/>
    </xf>
    <xf numFmtId="0" fontId="6" fillId="2" borderId="7" xfId="0" applyFont="1" applyFill="1" applyBorder="1" applyAlignment="1">
      <alignment horizontal="centerContinuous" vertical="center"/>
    </xf>
    <xf numFmtId="0" fontId="0" fillId="2" borderId="2" xfId="0" applyFill="1" applyBorder="1" applyAlignment="1">
      <alignment vertical="center"/>
    </xf>
    <xf numFmtId="0" fontId="0" fillId="4" borderId="0" xfId="0" applyFill="1" applyAlignment="1">
      <alignment vertical="center"/>
    </xf>
    <xf numFmtId="0" fontId="6" fillId="2" borderId="6" xfId="0" applyFont="1" applyFill="1" applyBorder="1" applyAlignment="1">
      <alignment horizontal="centerContinuous" vertical="center"/>
    </xf>
    <xf numFmtId="0" fontId="6" fillId="2" borderId="2" xfId="0" applyFont="1" applyFill="1" applyBorder="1" applyAlignment="1">
      <alignment horizontal="centerContinuous" vertical="center"/>
    </xf>
    <xf numFmtId="0" fontId="22" fillId="2" borderId="2" xfId="0" applyFont="1" applyFill="1" applyBorder="1" applyAlignment="1">
      <alignment vertical="center"/>
    </xf>
    <xf numFmtId="0" fontId="0" fillId="2" borderId="5" xfId="0" applyFill="1" applyBorder="1"/>
    <xf numFmtId="0" fontId="22" fillId="2" borderId="1" xfId="0" applyFont="1" applyFill="1" applyBorder="1"/>
    <xf numFmtId="0" fontId="0" fillId="2" borderId="1" xfId="0" applyFill="1" applyBorder="1"/>
    <xf numFmtId="0" fontId="0" fillId="2" borderId="3" xfId="0" applyFill="1" applyBorder="1"/>
    <xf numFmtId="0" fontId="0" fillId="2" borderId="4" xfId="0" applyFill="1" applyBorder="1"/>
    <xf numFmtId="0" fontId="6" fillId="4" borderId="25" xfId="0" applyFont="1" applyFill="1" applyBorder="1" applyAlignment="1">
      <alignment horizontal="centerContinuous" vertical="center"/>
    </xf>
    <xf numFmtId="0" fontId="6" fillId="4" borderId="27" xfId="0" applyFont="1" applyFill="1" applyBorder="1" applyAlignment="1">
      <alignment horizontal="centerContinuous" vertical="center"/>
    </xf>
    <xf numFmtId="0" fontId="6" fillId="4" borderId="28" xfId="0" applyFont="1" applyFill="1" applyBorder="1" applyAlignment="1">
      <alignment horizontal="centerContinuous" vertical="center"/>
    </xf>
    <xf numFmtId="0" fontId="22" fillId="4" borderId="26" xfId="0" applyFont="1" applyFill="1" applyBorder="1" applyAlignment="1">
      <alignment vertical="center"/>
    </xf>
    <xf numFmtId="0" fontId="23" fillId="4" borderId="29" xfId="0" applyFont="1" applyFill="1" applyBorder="1" applyAlignment="1">
      <alignment vertical="center" shrinkToFit="1"/>
    </xf>
    <xf numFmtId="0" fontId="0" fillId="4" borderId="30" xfId="0" applyFill="1" applyBorder="1" applyAlignment="1">
      <alignment vertical="center"/>
    </xf>
    <xf numFmtId="0" fontId="0" fillId="4" borderId="24" xfId="0" applyFill="1" applyBorder="1" applyAlignment="1">
      <alignment vertical="center"/>
    </xf>
    <xf numFmtId="0" fontId="0" fillId="4" borderId="31" xfId="0" applyFill="1" applyBorder="1" applyAlignment="1">
      <alignment vertical="center"/>
    </xf>
    <xf numFmtId="0" fontId="23" fillId="4" borderId="33" xfId="0" applyFont="1" applyFill="1" applyBorder="1" applyAlignment="1">
      <alignment vertical="center" shrinkToFit="1"/>
    </xf>
    <xf numFmtId="44" fontId="23" fillId="4" borderId="34" xfId="0" applyNumberFormat="1" applyFont="1" applyFill="1" applyBorder="1" applyAlignment="1">
      <alignment vertical="center" shrinkToFit="1"/>
    </xf>
    <xf numFmtId="0" fontId="0" fillId="2" borderId="27" xfId="0" applyFill="1" applyBorder="1" applyAlignment="1">
      <alignment vertical="center"/>
    </xf>
    <xf numFmtId="0" fontId="0" fillId="4" borderId="25" xfId="0" applyFill="1" applyBorder="1" applyAlignment="1">
      <alignment vertical="center"/>
    </xf>
    <xf numFmtId="0" fontId="0" fillId="4" borderId="27" xfId="0" applyFill="1" applyBorder="1" applyAlignment="1">
      <alignment vertical="center"/>
    </xf>
    <xf numFmtId="0" fontId="0" fillId="4" borderId="28" xfId="0" applyFill="1" applyBorder="1" applyAlignment="1">
      <alignment vertical="center"/>
    </xf>
    <xf numFmtId="0" fontId="0" fillId="4" borderId="26" xfId="0" applyFill="1" applyBorder="1" applyAlignment="1">
      <alignment vertical="center"/>
    </xf>
    <xf numFmtId="0" fontId="0" fillId="4" borderId="29" xfId="0" applyFill="1" applyBorder="1" applyAlignment="1">
      <alignment vertical="center"/>
    </xf>
    <xf numFmtId="0" fontId="16" fillId="4" borderId="32" xfId="0" applyFont="1" applyFill="1" applyBorder="1" applyAlignment="1">
      <alignment horizontal="center" vertical="center"/>
    </xf>
    <xf numFmtId="1" fontId="16" fillId="4" borderId="32" xfId="0" applyNumberFormat="1" applyFont="1" applyFill="1" applyBorder="1" applyAlignment="1">
      <alignment horizontal="center" vertical="center"/>
    </xf>
    <xf numFmtId="0" fontId="0" fillId="2" borderId="23" xfId="0" applyFill="1" applyBorder="1" applyAlignment="1">
      <alignment vertical="center"/>
    </xf>
    <xf numFmtId="0" fontId="15" fillId="4" borderId="32" xfId="0" applyFont="1" applyFill="1" applyBorder="1" applyAlignment="1">
      <alignment vertical="center"/>
    </xf>
    <xf numFmtId="0" fontId="0" fillId="4" borderId="32" xfId="0" applyFill="1" applyBorder="1" applyAlignment="1">
      <alignment horizontal="center" vertical="center"/>
    </xf>
    <xf numFmtId="0" fontId="16" fillId="4" borderId="0" xfId="0" applyFont="1" applyFill="1" applyAlignment="1">
      <alignment horizontal="center" vertical="center"/>
    </xf>
    <xf numFmtId="0" fontId="2" fillId="2" borderId="1" xfId="0" applyFont="1" applyFill="1" applyBorder="1" applyAlignment="1">
      <alignment horizontal="centerContinuous" vertical="center"/>
    </xf>
    <xf numFmtId="0" fontId="2" fillId="2" borderId="8" xfId="0" applyFont="1" applyFill="1" applyBorder="1" applyAlignment="1">
      <alignment horizontal="centerContinuous" vertical="center"/>
    </xf>
    <xf numFmtId="0" fontId="2" fillId="2" borderId="7" xfId="0" applyFont="1" applyFill="1" applyBorder="1" applyAlignment="1">
      <alignment horizontal="centerContinuous" vertical="center"/>
    </xf>
    <xf numFmtId="0" fontId="1" fillId="2" borderId="2" xfId="0" applyFont="1" applyFill="1" applyBorder="1"/>
    <xf numFmtId="0" fontId="2" fillId="2" borderId="2" xfId="0" applyFont="1" applyFill="1" applyBorder="1" applyAlignment="1">
      <alignment horizontal="centerContinuous" vertical="center"/>
    </xf>
    <xf numFmtId="0" fontId="20" fillId="4" borderId="32" xfId="0" applyFont="1" applyFill="1" applyBorder="1" applyAlignment="1">
      <alignment horizontal="center" vertical="center"/>
    </xf>
    <xf numFmtId="49" fontId="21" fillId="4" borderId="25" xfId="0" applyNumberFormat="1" applyFont="1" applyFill="1" applyBorder="1" applyAlignment="1">
      <alignment horizontal="center" vertical="center"/>
    </xf>
    <xf numFmtId="49" fontId="21" fillId="4" borderId="27" xfId="0" applyNumberFormat="1" applyFont="1" applyFill="1" applyBorder="1" applyAlignment="1">
      <alignment horizontal="center" vertical="center"/>
    </xf>
    <xf numFmtId="49" fontId="21" fillId="4" borderId="28" xfId="0" applyNumberFormat="1" applyFont="1" applyFill="1" applyBorder="1" applyAlignment="1">
      <alignment horizontal="center" vertical="center"/>
    </xf>
    <xf numFmtId="0" fontId="1" fillId="4" borderId="30" xfId="0" applyFont="1" applyFill="1" applyBorder="1"/>
    <xf numFmtId="0" fontId="1" fillId="4" borderId="24" xfId="0" applyFont="1" applyFill="1" applyBorder="1"/>
    <xf numFmtId="0" fontId="1" fillId="4" borderId="31" xfId="0" applyFont="1" applyFill="1" applyBorder="1"/>
    <xf numFmtId="0" fontId="1" fillId="2" borderId="1" xfId="0" applyFont="1" applyFill="1" applyBorder="1"/>
    <xf numFmtId="0" fontId="1" fillId="4" borderId="25" xfId="0" applyFont="1" applyFill="1" applyBorder="1"/>
    <xf numFmtId="0" fontId="1" fillId="4" borderId="27" xfId="0" applyFont="1" applyFill="1" applyBorder="1"/>
    <xf numFmtId="0" fontId="1" fillId="4" borderId="28" xfId="0" applyFont="1" applyFill="1" applyBorder="1"/>
    <xf numFmtId="0" fontId="1" fillId="4" borderId="26" xfId="0" applyFont="1" applyFill="1" applyBorder="1"/>
    <xf numFmtId="0" fontId="1" fillId="4" borderId="29" xfId="0" applyFont="1" applyFill="1" applyBorder="1"/>
    <xf numFmtId="49" fontId="21" fillId="2" borderId="1" xfId="0" applyNumberFormat="1" applyFont="1" applyFill="1" applyBorder="1" applyAlignment="1">
      <alignment horizontal="center" vertical="center"/>
    </xf>
    <xf numFmtId="0" fontId="1" fillId="2" borderId="3" xfId="0" applyFont="1" applyFill="1" applyBorder="1"/>
    <xf numFmtId="0" fontId="1" fillId="2" borderId="4" xfId="0" applyFont="1" applyFill="1" applyBorder="1"/>
    <xf numFmtId="0" fontId="1" fillId="2" borderId="5" xfId="0" applyFont="1" applyFill="1" applyBorder="1"/>
    <xf numFmtId="0" fontId="1" fillId="2" borderId="23" xfId="0" applyFont="1" applyFill="1" applyBorder="1"/>
    <xf numFmtId="49" fontId="45" fillId="4" borderId="24" xfId="2" applyNumberFormat="1" applyFont="1" applyFill="1" applyBorder="1" applyAlignment="1" applyProtection="1">
      <alignment vertical="center" wrapText="1"/>
    </xf>
    <xf numFmtId="0" fontId="35" fillId="2" borderId="0" xfId="0" applyFont="1" applyFill="1" applyAlignment="1" applyProtection="1">
      <alignment horizontal="center" vertical="center"/>
      <protection locked="0"/>
    </xf>
    <xf numFmtId="49" fontId="26" fillId="2" borderId="0" xfId="0" applyNumberFormat="1" applyFont="1" applyFill="1" applyAlignment="1">
      <alignment horizontal="center" vertical="center"/>
    </xf>
    <xf numFmtId="49" fontId="34" fillId="2" borderId="6" xfId="0" applyNumberFormat="1" applyFont="1" applyFill="1" applyBorder="1" applyAlignment="1">
      <alignment vertical="center"/>
    </xf>
    <xf numFmtId="49" fontId="34" fillId="2" borderId="8" xfId="0" applyNumberFormat="1" applyFont="1" applyFill="1" applyBorder="1" applyAlignment="1">
      <alignment vertical="center"/>
    </xf>
    <xf numFmtId="0" fontId="2" fillId="2" borderId="4" xfId="0" applyFont="1" applyFill="1" applyBorder="1" applyAlignment="1">
      <alignment horizontal="centerContinuous" vertical="center"/>
    </xf>
    <xf numFmtId="49" fontId="34" fillId="2" borderId="1" xfId="0" applyNumberFormat="1" applyFont="1" applyFill="1" applyBorder="1" applyAlignment="1">
      <alignment vertical="center"/>
    </xf>
    <xf numFmtId="49" fontId="34" fillId="2" borderId="0" xfId="0" applyNumberFormat="1" applyFont="1" applyFill="1" applyAlignment="1">
      <alignment vertical="center"/>
    </xf>
    <xf numFmtId="49" fontId="34" fillId="2" borderId="0" xfId="0" applyNumberFormat="1" applyFont="1" applyFill="1" applyAlignment="1">
      <alignment horizontal="left" vertical="center"/>
    </xf>
    <xf numFmtId="0" fontId="2" fillId="2" borderId="0" xfId="0" applyFont="1" applyFill="1"/>
    <xf numFmtId="0" fontId="2" fillId="2" borderId="1" xfId="0" applyFont="1" applyFill="1" applyBorder="1"/>
    <xf numFmtId="0" fontId="20" fillId="4" borderId="26" xfId="0" applyFont="1" applyFill="1" applyBorder="1" applyAlignment="1">
      <alignment horizontal="centerContinuous" vertical="center"/>
    </xf>
    <xf numFmtId="0" fontId="20" fillId="4" borderId="29" xfId="0" applyFont="1" applyFill="1" applyBorder="1" applyAlignment="1">
      <alignment horizontal="centerContinuous" vertical="center"/>
    </xf>
    <xf numFmtId="0" fontId="20" fillId="2" borderId="2" xfId="0" applyFont="1" applyFill="1" applyBorder="1" applyAlignment="1">
      <alignment horizontal="centerContinuous" vertical="center"/>
    </xf>
    <xf numFmtId="0" fontId="1" fillId="4" borderId="32" xfId="0" applyFont="1" applyFill="1" applyBorder="1" applyAlignment="1">
      <alignment horizontal="left" vertical="top" wrapText="1"/>
    </xf>
    <xf numFmtId="0" fontId="29" fillId="2" borderId="0" xfId="0" applyFont="1" applyFill="1" applyAlignment="1">
      <alignment vertical="center"/>
    </xf>
    <xf numFmtId="0" fontId="29" fillId="2" borderId="2" xfId="0" applyFont="1" applyFill="1" applyBorder="1" applyAlignment="1">
      <alignment horizontal="center" vertical="center"/>
    </xf>
    <xf numFmtId="0" fontId="1" fillId="4" borderId="38" xfId="0" applyFont="1" applyFill="1" applyBorder="1"/>
    <xf numFmtId="0" fontId="31" fillId="4" borderId="36" xfId="0" applyFont="1" applyFill="1" applyBorder="1" applyAlignment="1">
      <alignment horizontal="center" vertical="center"/>
    </xf>
    <xf numFmtId="0" fontId="1" fillId="4" borderId="39" xfId="0" applyFont="1" applyFill="1" applyBorder="1"/>
    <xf numFmtId="0" fontId="51" fillId="4" borderId="37" xfId="0" applyFont="1" applyFill="1" applyBorder="1" applyAlignment="1">
      <alignment horizontal="center" vertical="center"/>
    </xf>
    <xf numFmtId="0" fontId="30" fillId="4" borderId="0" xfId="0" applyFont="1" applyFill="1" applyAlignment="1">
      <alignment horizontal="center" vertical="top"/>
    </xf>
    <xf numFmtId="0" fontId="32" fillId="4" borderId="32" xfId="0" applyFont="1" applyFill="1" applyBorder="1" applyAlignment="1">
      <alignment horizontal="left" vertical="top" wrapText="1"/>
    </xf>
    <xf numFmtId="0" fontId="32" fillId="4" borderId="0" xfId="0" applyFont="1" applyFill="1" applyAlignment="1">
      <alignment horizontal="left" vertical="top" wrapText="1"/>
    </xf>
    <xf numFmtId="0" fontId="1" fillId="2" borderId="0" xfId="0" applyFont="1" applyFill="1" applyAlignment="1">
      <alignment horizontal="center" vertical="center"/>
    </xf>
    <xf numFmtId="0" fontId="1" fillId="2" borderId="1" xfId="0" applyFont="1" applyFill="1" applyBorder="1" applyAlignment="1">
      <alignment horizontal="center" vertical="center"/>
    </xf>
    <xf numFmtId="0" fontId="29" fillId="2" borderId="24" xfId="0" applyFont="1" applyFill="1" applyBorder="1" applyAlignment="1">
      <alignment horizontal="center" vertical="center"/>
    </xf>
    <xf numFmtId="0" fontId="29" fillId="2" borderId="0" xfId="0" applyFont="1" applyFill="1" applyAlignment="1">
      <alignment horizontal="center" vertical="center"/>
    </xf>
    <xf numFmtId="0" fontId="1" fillId="2" borderId="25" xfId="0" applyFont="1" applyFill="1" applyBorder="1"/>
    <xf numFmtId="0" fontId="1" fillId="2" borderId="30" xfId="0" applyFont="1" applyFill="1" applyBorder="1"/>
    <xf numFmtId="0" fontId="1" fillId="2" borderId="24" xfId="0" applyFont="1" applyFill="1" applyBorder="1"/>
    <xf numFmtId="0" fontId="1" fillId="2" borderId="31" xfId="0" applyFont="1" applyFill="1" applyBorder="1"/>
    <xf numFmtId="0" fontId="1" fillId="2" borderId="13" xfId="0" applyFont="1" applyFill="1" applyBorder="1"/>
    <xf numFmtId="0" fontId="1" fillId="2" borderId="14" xfId="0" applyFont="1" applyFill="1" applyBorder="1"/>
    <xf numFmtId="49" fontId="53" fillId="2" borderId="0" xfId="0" applyNumberFormat="1" applyFont="1" applyFill="1" applyAlignment="1">
      <alignment horizontal="left" vertical="center"/>
    </xf>
    <xf numFmtId="0" fontId="34" fillId="2" borderId="0" xfId="0" applyFont="1" applyFill="1" applyAlignment="1">
      <alignment horizontal="center" vertical="center"/>
    </xf>
    <xf numFmtId="0" fontId="21" fillId="2" borderId="2" xfId="0" applyFont="1" applyFill="1" applyBorder="1" applyAlignment="1">
      <alignment horizontal="center" vertical="center"/>
    </xf>
    <xf numFmtId="0" fontId="34" fillId="2" borderId="3" xfId="0" applyFont="1" applyFill="1" applyBorder="1" applyAlignment="1" applyProtection="1">
      <alignment horizontal="center" vertical="center"/>
      <protection locked="0"/>
    </xf>
    <xf numFmtId="0" fontId="34" fillId="2" borderId="4" xfId="0" applyFont="1" applyFill="1" applyBorder="1" applyAlignment="1" applyProtection="1">
      <alignment horizontal="center" vertical="center"/>
      <protection locked="0"/>
    </xf>
    <xf numFmtId="49" fontId="21" fillId="2" borderId="0" xfId="0" applyNumberFormat="1" applyFont="1" applyFill="1" applyAlignment="1">
      <alignment horizontal="center" vertical="center"/>
    </xf>
    <xf numFmtId="49" fontId="46" fillId="4" borderId="33" xfId="2" applyNumberFormat="1" applyFont="1" applyFill="1" applyBorder="1" applyAlignment="1" applyProtection="1">
      <alignment horizontal="center" vertical="center" wrapText="1"/>
    </xf>
    <xf numFmtId="49" fontId="46" fillId="4" borderId="46" xfId="2" applyNumberFormat="1" applyFont="1" applyFill="1" applyBorder="1" applyAlignment="1" applyProtection="1">
      <alignment horizontal="center" vertical="center" wrapText="1"/>
    </xf>
    <xf numFmtId="49" fontId="46" fillId="4" borderId="35" xfId="2" applyNumberFormat="1" applyFont="1" applyFill="1" applyBorder="1" applyAlignment="1" applyProtection="1">
      <alignment horizontal="center" vertical="center" wrapText="1"/>
    </xf>
    <xf numFmtId="0" fontId="1" fillId="2" borderId="13" xfId="0" applyFont="1" applyFill="1" applyBorder="1" applyAlignment="1">
      <alignment horizontal="center"/>
    </xf>
    <xf numFmtId="0" fontId="1" fillId="2" borderId="23" xfId="0" applyFont="1" applyFill="1" applyBorder="1" applyAlignment="1">
      <alignment horizontal="center"/>
    </xf>
    <xf numFmtId="0" fontId="1" fillId="2" borderId="14" xfId="0" applyFont="1" applyFill="1" applyBorder="1" applyAlignment="1">
      <alignment horizontal="center"/>
    </xf>
    <xf numFmtId="49" fontId="34" fillId="2" borderId="8" xfId="0" applyNumberFormat="1" applyFont="1" applyFill="1" applyBorder="1" applyAlignment="1">
      <alignment horizontal="left" vertical="center"/>
    </xf>
    <xf numFmtId="49" fontId="34" fillId="2" borderId="0" xfId="0" applyNumberFormat="1" applyFont="1" applyFill="1" applyAlignment="1">
      <alignment horizontal="left" vertical="center"/>
    </xf>
    <xf numFmtId="0" fontId="2" fillId="2" borderId="0" xfId="0" applyFont="1" applyFill="1" applyAlignment="1">
      <alignment horizontal="left" vertical="center"/>
    </xf>
    <xf numFmtId="0" fontId="33" fillId="2" borderId="27" xfId="0" applyFont="1" applyFill="1" applyBorder="1" applyAlignment="1">
      <alignment horizontal="left" vertical="center"/>
    </xf>
    <xf numFmtId="0" fontId="33" fillId="2" borderId="24" xfId="0" applyFont="1" applyFill="1" applyBorder="1" applyAlignment="1">
      <alignment horizontal="left" vertical="center"/>
    </xf>
    <xf numFmtId="0" fontId="36" fillId="4" borderId="13"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14" xfId="0" applyFont="1" applyFill="1" applyBorder="1" applyAlignment="1">
      <alignment horizontal="center" vertical="center"/>
    </xf>
    <xf numFmtId="49" fontId="35" fillId="2" borderId="0" xfId="0" applyNumberFormat="1" applyFont="1" applyFill="1" applyAlignment="1">
      <alignment horizontal="center" vertical="center"/>
    </xf>
    <xf numFmtId="0" fontId="33" fillId="2" borderId="8" xfId="0" applyFont="1" applyFill="1" applyBorder="1" applyAlignment="1">
      <alignment horizontal="center" vertical="center"/>
    </xf>
    <xf numFmtId="0" fontId="33" fillId="2" borderId="0" xfId="0" applyFont="1" applyFill="1" applyAlignment="1">
      <alignment horizontal="center" vertical="center"/>
    </xf>
    <xf numFmtId="0" fontId="35" fillId="2" borderId="0" xfId="0" applyFont="1" applyFill="1" applyAlignment="1" applyProtection="1">
      <alignment horizontal="center" vertical="center"/>
      <protection locked="0"/>
    </xf>
    <xf numFmtId="0" fontId="16" fillId="4" borderId="33" xfId="0" applyFont="1" applyFill="1" applyBorder="1" applyAlignment="1">
      <alignment horizontal="center" vertical="center"/>
    </xf>
    <xf numFmtId="0" fontId="16" fillId="4" borderId="35" xfId="0" applyFont="1" applyFill="1" applyBorder="1" applyAlignment="1">
      <alignment horizontal="center" vertical="center"/>
    </xf>
    <xf numFmtId="0" fontId="6" fillId="2" borderId="0" xfId="0" applyFont="1" applyFill="1" applyAlignment="1" applyProtection="1">
      <alignment horizontal="center" vertical="center"/>
      <protection locked="0"/>
    </xf>
    <xf numFmtId="0" fontId="27" fillId="2" borderId="0" xfId="0" applyFont="1" applyFill="1" applyAlignment="1" applyProtection="1">
      <alignment horizontal="center" vertical="center"/>
      <protection locked="0"/>
    </xf>
    <xf numFmtId="0" fontId="34" fillId="2" borderId="6" xfId="0" applyFont="1" applyFill="1" applyBorder="1" applyAlignment="1" applyProtection="1">
      <alignment horizontal="center" vertical="center"/>
      <protection locked="0"/>
    </xf>
    <xf numFmtId="0" fontId="34" fillId="2" borderId="8" xfId="0" applyFont="1" applyFill="1" applyBorder="1" applyAlignment="1" applyProtection="1">
      <alignment horizontal="center" vertical="center"/>
      <protection locked="0"/>
    </xf>
    <xf numFmtId="0" fontId="17" fillId="3" borderId="6"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7" xfId="0" applyFont="1" applyFill="1" applyBorder="1" applyAlignment="1">
      <alignment horizontal="center" vertical="center"/>
    </xf>
    <xf numFmtId="165" fontId="17" fillId="3" borderId="6" xfId="0" applyNumberFormat="1" applyFont="1" applyFill="1" applyBorder="1" applyAlignment="1">
      <alignment horizontal="center" vertical="center"/>
    </xf>
    <xf numFmtId="165" fontId="17" fillId="3" borderId="8" xfId="0" applyNumberFormat="1" applyFont="1" applyFill="1" applyBorder="1" applyAlignment="1">
      <alignment horizontal="center" vertical="center"/>
    </xf>
    <xf numFmtId="165" fontId="17" fillId="3" borderId="7" xfId="0" applyNumberFormat="1" applyFont="1" applyFill="1" applyBorder="1" applyAlignment="1">
      <alignment horizontal="center" vertical="center"/>
    </xf>
    <xf numFmtId="0" fontId="35" fillId="2" borderId="0" xfId="0" applyFont="1" applyFill="1" applyAlignment="1">
      <alignment horizontal="center" vertical="center"/>
    </xf>
    <xf numFmtId="0" fontId="21" fillId="2" borderId="0" xfId="0" applyFont="1" applyFill="1" applyAlignment="1">
      <alignment horizontal="center" vertical="center"/>
    </xf>
    <xf numFmtId="0" fontId="34" fillId="2" borderId="6" xfId="0" applyFont="1" applyFill="1" applyBorder="1" applyAlignment="1">
      <alignment horizontal="center" vertical="center"/>
    </xf>
    <xf numFmtId="0" fontId="34" fillId="2" borderId="8" xfId="0" applyFont="1" applyFill="1" applyBorder="1" applyAlignment="1">
      <alignment horizontal="center" vertical="center"/>
    </xf>
    <xf numFmtId="0" fontId="34" fillId="2" borderId="1" xfId="0" applyFont="1" applyFill="1" applyBorder="1" applyAlignment="1">
      <alignment horizontal="center" vertical="center"/>
    </xf>
    <xf numFmtId="0" fontId="34" fillId="2" borderId="0" xfId="0" applyFont="1" applyFill="1" applyAlignment="1">
      <alignment horizontal="center" vertical="center"/>
    </xf>
    <xf numFmtId="0" fontId="6" fillId="2" borderId="0" xfId="0" applyFont="1" applyFill="1" applyAlignment="1">
      <alignment horizontal="center" vertical="center"/>
    </xf>
    <xf numFmtId="0" fontId="0" fillId="2" borderId="0" xfId="0" applyFill="1" applyProtection="1"/>
    <xf numFmtId="0" fontId="0" fillId="3" borderId="0" xfId="0" applyFill="1" applyProtection="1"/>
    <xf numFmtId="0" fontId="3" fillId="3" borderId="0" xfId="0" applyFont="1" applyFill="1" applyAlignment="1" applyProtection="1">
      <alignment vertical="center"/>
    </xf>
    <xf numFmtId="0" fontId="1" fillId="3" borderId="0" xfId="0" applyFont="1" applyFill="1" applyProtection="1"/>
    <xf numFmtId="0" fontId="4" fillId="3" borderId="0" xfId="0" applyFont="1" applyFill="1" applyProtection="1"/>
    <xf numFmtId="0" fontId="3" fillId="3" borderId="0" xfId="0" applyFont="1" applyFill="1" applyAlignment="1" applyProtection="1">
      <alignment horizontal="right" vertical="center"/>
    </xf>
    <xf numFmtId="0" fontId="1" fillId="2" borderId="0" xfId="0" applyFont="1" applyFill="1" applyProtection="1"/>
    <xf numFmtId="49" fontId="21" fillId="2" borderId="0" xfId="0" applyNumberFormat="1" applyFont="1" applyFill="1" applyAlignment="1" applyProtection="1">
      <alignment horizontal="center" vertical="center"/>
    </xf>
    <xf numFmtId="49" fontId="26" fillId="2" borderId="0" xfId="0" applyNumberFormat="1" applyFont="1" applyFill="1" applyAlignment="1" applyProtection="1">
      <alignment horizontal="center" vertical="center"/>
    </xf>
    <xf numFmtId="49" fontId="21" fillId="2" borderId="0" xfId="0" applyNumberFormat="1" applyFont="1" applyFill="1" applyAlignment="1" applyProtection="1">
      <alignment horizontal="centerContinuous" vertical="center"/>
    </xf>
    <xf numFmtId="0" fontId="2" fillId="2" borderId="0" xfId="0" applyFont="1" applyFill="1" applyAlignment="1" applyProtection="1">
      <alignment horizontal="centerContinuous" vertical="center"/>
    </xf>
    <xf numFmtId="49" fontId="26" fillId="2" borderId="6" xfId="0" applyNumberFormat="1" applyFont="1" applyFill="1" applyBorder="1" applyAlignment="1" applyProtection="1">
      <alignment horizontal="center" vertical="center"/>
    </xf>
    <xf numFmtId="49" fontId="26" fillId="2" borderId="8" xfId="0" applyNumberFormat="1" applyFont="1" applyFill="1" applyBorder="1" applyAlignment="1" applyProtection="1">
      <alignment horizontal="center" vertical="center"/>
    </xf>
    <xf numFmtId="0" fontId="2" fillId="2" borderId="1" xfId="0" applyFont="1" applyFill="1" applyBorder="1" applyAlignment="1" applyProtection="1">
      <alignment horizontal="centerContinuous" vertical="center"/>
    </xf>
    <xf numFmtId="49" fontId="26" fillId="2" borderId="1" xfId="0" applyNumberFormat="1" applyFont="1" applyFill="1" applyBorder="1" applyAlignment="1" applyProtection="1">
      <alignment horizontal="center" vertical="center"/>
    </xf>
    <xf numFmtId="0" fontId="2" fillId="2" borderId="8" xfId="0" applyFont="1" applyFill="1" applyBorder="1" applyAlignment="1" applyProtection="1">
      <alignment horizontal="centerContinuous" vertical="center"/>
    </xf>
    <xf numFmtId="0" fontId="2" fillId="2" borderId="7" xfId="0" applyFont="1" applyFill="1" applyBorder="1" applyAlignment="1" applyProtection="1">
      <alignment horizontal="centerContinuous" vertical="center"/>
    </xf>
    <xf numFmtId="49" fontId="26" fillId="2" borderId="1" xfId="0" applyNumberFormat="1" applyFont="1" applyFill="1" applyBorder="1" applyAlignment="1" applyProtection="1">
      <alignment horizontal="center" vertical="center"/>
    </xf>
    <xf numFmtId="49" fontId="26" fillId="2" borderId="0" xfId="0" applyNumberFormat="1" applyFont="1" applyFill="1" applyAlignment="1" applyProtection="1">
      <alignment horizontal="center" vertical="center"/>
    </xf>
    <xf numFmtId="0" fontId="2" fillId="2" borderId="2" xfId="0" applyFont="1" applyFill="1" applyBorder="1" applyAlignment="1" applyProtection="1">
      <alignment horizontal="centerContinuous" vertical="center"/>
    </xf>
    <xf numFmtId="49" fontId="21" fillId="2" borderId="1" xfId="0" applyNumberFormat="1" applyFont="1" applyFill="1" applyBorder="1" applyAlignment="1" applyProtection="1">
      <alignment horizontal="center" vertical="center"/>
    </xf>
    <xf numFmtId="49" fontId="21" fillId="4" borderId="25" xfId="0" applyNumberFormat="1" applyFont="1" applyFill="1" applyBorder="1" applyAlignment="1" applyProtection="1">
      <alignment horizontal="center" vertical="center"/>
    </xf>
    <xf numFmtId="49" fontId="21" fillId="4" borderId="27" xfId="0" applyNumberFormat="1" applyFont="1" applyFill="1" applyBorder="1" applyAlignment="1" applyProtection="1">
      <alignment horizontal="center" vertical="center"/>
    </xf>
    <xf numFmtId="49" fontId="21" fillId="4" borderId="28" xfId="0" applyNumberFormat="1" applyFont="1" applyFill="1" applyBorder="1" applyAlignment="1" applyProtection="1">
      <alignment horizontal="center" vertical="center"/>
    </xf>
    <xf numFmtId="0" fontId="1" fillId="2" borderId="1" xfId="0" applyFont="1" applyFill="1" applyBorder="1" applyProtection="1"/>
    <xf numFmtId="0" fontId="20" fillId="4" borderId="26" xfId="0" applyFont="1" applyFill="1" applyBorder="1" applyAlignment="1" applyProtection="1">
      <alignment vertical="center"/>
    </xf>
    <xf numFmtId="0" fontId="37" fillId="4" borderId="32" xfId="0" applyFont="1" applyFill="1" applyBorder="1" applyAlignment="1" applyProtection="1">
      <alignment horizontal="center" vertical="center"/>
    </xf>
    <xf numFmtId="0" fontId="20" fillId="4" borderId="29" xfId="0" applyFont="1" applyFill="1" applyBorder="1" applyAlignment="1" applyProtection="1">
      <alignment vertical="center"/>
    </xf>
    <xf numFmtId="0" fontId="20" fillId="2" borderId="2" xfId="0" applyFont="1" applyFill="1" applyBorder="1" applyAlignment="1" applyProtection="1">
      <alignment horizontal="center" vertical="center"/>
    </xf>
    <xf numFmtId="0" fontId="1" fillId="4" borderId="30" xfId="0" applyFont="1" applyFill="1" applyBorder="1" applyProtection="1"/>
    <xf numFmtId="0" fontId="1" fillId="4" borderId="24" xfId="0" applyFont="1" applyFill="1" applyBorder="1" applyProtection="1"/>
    <xf numFmtId="0" fontId="1" fillId="4" borderId="31" xfId="0" applyFont="1" applyFill="1" applyBorder="1" applyProtection="1"/>
    <xf numFmtId="0" fontId="1" fillId="2" borderId="2" xfId="0" applyFont="1" applyFill="1" applyBorder="1" applyProtection="1"/>
    <xf numFmtId="0" fontId="1" fillId="2" borderId="23" xfId="0" applyFont="1" applyFill="1" applyBorder="1" applyProtection="1"/>
    <xf numFmtId="0" fontId="1" fillId="4" borderId="25" xfId="0" applyFont="1" applyFill="1" applyBorder="1" applyProtection="1"/>
    <xf numFmtId="0" fontId="1" fillId="4" borderId="27" xfId="0" applyFont="1" applyFill="1" applyBorder="1" applyProtection="1"/>
    <xf numFmtId="0" fontId="1" fillId="4" borderId="28" xfId="0" applyFont="1" applyFill="1" applyBorder="1" applyProtection="1"/>
    <xf numFmtId="0" fontId="1" fillId="4" borderId="26" xfId="0" applyFont="1" applyFill="1" applyBorder="1" applyProtection="1"/>
    <xf numFmtId="0" fontId="38" fillId="4" borderId="36" xfId="0" applyFont="1" applyFill="1" applyBorder="1" applyAlignment="1" applyProtection="1">
      <alignment horizontal="left" vertical="top" wrapText="1"/>
    </xf>
    <xf numFmtId="0" fontId="1" fillId="4" borderId="29" xfId="0" applyFont="1" applyFill="1" applyBorder="1" applyProtection="1"/>
    <xf numFmtId="0" fontId="38" fillId="4" borderId="37" xfId="0" applyFont="1" applyFill="1" applyBorder="1" applyAlignment="1" applyProtection="1">
      <alignment horizontal="left" vertical="top" wrapText="1"/>
    </xf>
    <xf numFmtId="0" fontId="1" fillId="2" borderId="15" xfId="0" applyFont="1" applyFill="1" applyBorder="1" applyProtection="1"/>
    <xf numFmtId="0" fontId="4" fillId="4" borderId="33" xfId="0" applyFont="1" applyFill="1" applyBorder="1" applyAlignment="1" applyProtection="1">
      <alignment horizontal="center" vertical="center" wrapText="1"/>
    </xf>
    <xf numFmtId="0" fontId="4" fillId="4" borderId="46" xfId="0" applyFont="1" applyFill="1" applyBorder="1" applyAlignment="1" applyProtection="1">
      <alignment horizontal="center" vertical="center" wrapText="1"/>
    </xf>
    <xf numFmtId="0" fontId="4" fillId="4" borderId="35" xfId="0" applyFont="1" applyFill="1" applyBorder="1" applyAlignment="1" applyProtection="1">
      <alignment horizontal="center" vertical="center" wrapText="1"/>
    </xf>
    <xf numFmtId="0" fontId="4" fillId="4" borderId="47" xfId="0" applyFont="1" applyFill="1" applyBorder="1" applyAlignment="1" applyProtection="1">
      <alignment horizontal="center" vertical="top" wrapText="1"/>
    </xf>
    <xf numFmtId="0" fontId="1" fillId="2" borderId="3" xfId="0" applyFont="1" applyFill="1" applyBorder="1" applyProtection="1"/>
    <xf numFmtId="0" fontId="1" fillId="2" borderId="4" xfId="0" applyFont="1" applyFill="1" applyBorder="1" applyProtection="1"/>
    <xf numFmtId="0" fontId="1" fillId="2" borderId="5" xfId="0" applyFont="1" applyFill="1" applyBorder="1" applyProtection="1"/>
    <xf numFmtId="49" fontId="34" fillId="2" borderId="6" xfId="0" applyNumberFormat="1" applyFont="1" applyFill="1" applyBorder="1" applyAlignment="1" applyProtection="1">
      <alignment horizontal="center" vertical="center"/>
    </xf>
    <xf numFmtId="49" fontId="34" fillId="2" borderId="8" xfId="0" applyNumberFormat="1" applyFont="1" applyFill="1" applyBorder="1" applyAlignment="1" applyProtection="1">
      <alignment horizontal="center" vertical="center"/>
    </xf>
    <xf numFmtId="49" fontId="34" fillId="2" borderId="1" xfId="0" applyNumberFormat="1" applyFont="1" applyFill="1" applyBorder="1" applyAlignment="1" applyProtection="1">
      <alignment horizontal="center" vertical="center"/>
    </xf>
    <xf numFmtId="49" fontId="34" fillId="2" borderId="0" xfId="0" applyNumberFormat="1" applyFont="1" applyFill="1" applyAlignment="1" applyProtection="1">
      <alignment horizontal="center" vertical="center"/>
    </xf>
    <xf numFmtId="49" fontId="34" fillId="2" borderId="1" xfId="0" applyNumberFormat="1" applyFont="1" applyFill="1" applyBorder="1" applyAlignment="1" applyProtection="1">
      <alignment horizontal="center" vertical="center"/>
    </xf>
    <xf numFmtId="49" fontId="34" fillId="2" borderId="0" xfId="0" applyNumberFormat="1" applyFont="1" applyFill="1" applyAlignment="1" applyProtection="1">
      <alignment horizontal="center" vertical="center"/>
    </xf>
    <xf numFmtId="0" fontId="20" fillId="4" borderId="32" xfId="0" applyFont="1" applyFill="1" applyBorder="1" applyAlignment="1" applyProtection="1">
      <alignment horizontal="center" vertical="center"/>
    </xf>
    <xf numFmtId="0" fontId="1" fillId="4" borderId="36" xfId="0" applyFont="1" applyFill="1" applyBorder="1" applyAlignment="1" applyProtection="1">
      <alignment horizontal="left" vertical="top" wrapText="1"/>
    </xf>
    <xf numFmtId="0" fontId="4" fillId="4" borderId="37" xfId="0" applyFont="1" applyFill="1" applyBorder="1" applyAlignment="1" applyProtection="1">
      <alignment horizontal="left" vertical="top" wrapText="1"/>
    </xf>
    <xf numFmtId="49" fontId="42" fillId="2" borderId="6" xfId="0" applyNumberFormat="1" applyFont="1" applyFill="1" applyBorder="1" applyAlignment="1" applyProtection="1">
      <alignment horizontal="center" vertical="center"/>
    </xf>
    <xf numFmtId="49" fontId="42" fillId="2" borderId="8" xfId="0" applyNumberFormat="1" applyFont="1" applyFill="1" applyBorder="1" applyAlignment="1" applyProtection="1">
      <alignment horizontal="center" vertical="center"/>
    </xf>
    <xf numFmtId="49" fontId="42" fillId="2" borderId="1" xfId="0" applyNumberFormat="1" applyFont="1" applyFill="1" applyBorder="1" applyAlignment="1" applyProtection="1">
      <alignment horizontal="center" vertical="center"/>
    </xf>
    <xf numFmtId="49" fontId="42" fillId="2" borderId="0" xfId="0" applyNumberFormat="1" applyFont="1" applyFill="1" applyAlignment="1" applyProtection="1">
      <alignment horizontal="center" vertical="center"/>
    </xf>
    <xf numFmtId="49" fontId="1" fillId="4" borderId="40" xfId="0" applyNumberFormat="1" applyFont="1" applyFill="1" applyBorder="1" applyProtection="1"/>
    <xf numFmtId="0" fontId="5" fillId="4" borderId="41" xfId="0" applyFont="1" applyFill="1" applyBorder="1" applyAlignment="1" applyProtection="1">
      <alignment horizontal="centerContinuous" vertical="center"/>
    </xf>
    <xf numFmtId="49" fontId="1" fillId="4" borderId="42" xfId="0" applyNumberFormat="1" applyFont="1" applyFill="1" applyBorder="1" applyProtection="1"/>
    <xf numFmtId="49" fontId="1" fillId="2" borderId="2" xfId="0" applyNumberFormat="1" applyFont="1" applyFill="1" applyBorder="1" applyProtection="1"/>
    <xf numFmtId="49" fontId="1" fillId="4" borderId="26" xfId="0" applyNumberFormat="1" applyFont="1" applyFill="1" applyBorder="1" applyProtection="1"/>
    <xf numFmtId="49" fontId="1" fillId="4" borderId="0" xfId="0" applyNumberFormat="1" applyFont="1" applyFill="1" applyProtection="1"/>
    <xf numFmtId="49" fontId="1" fillId="4" borderId="29" xfId="0" applyNumberFormat="1" applyFont="1" applyFill="1" applyBorder="1" applyProtection="1"/>
    <xf numFmtId="49" fontId="1" fillId="4" borderId="43" xfId="0" applyNumberFormat="1" applyFont="1" applyFill="1" applyBorder="1" applyProtection="1"/>
    <xf numFmtId="49" fontId="1" fillId="4" borderId="45" xfId="0" applyNumberFormat="1" applyFont="1" applyFill="1" applyBorder="1" applyProtection="1"/>
    <xf numFmtId="49" fontId="1" fillId="4" borderId="44" xfId="0" applyNumberFormat="1" applyFont="1" applyFill="1" applyBorder="1" applyProtection="1"/>
    <xf numFmtId="0" fontId="0" fillId="2" borderId="0" xfId="0" applyFill="1" applyAlignment="1" applyProtection="1">
      <alignment vertical="center"/>
    </xf>
    <xf numFmtId="0" fontId="0" fillId="3" borderId="0" xfId="0" applyFill="1" applyAlignment="1" applyProtection="1">
      <alignment vertical="center"/>
    </xf>
    <xf numFmtId="0" fontId="1" fillId="2" borderId="0" xfId="0" applyFont="1" applyFill="1" applyAlignment="1" applyProtection="1">
      <alignment vertical="center"/>
    </xf>
    <xf numFmtId="0" fontId="1" fillId="2" borderId="1" xfId="0" applyFont="1" applyFill="1" applyBorder="1" applyAlignment="1" applyProtection="1">
      <alignment vertical="center"/>
    </xf>
    <xf numFmtId="49" fontId="1" fillId="4" borderId="26" xfId="0" applyNumberFormat="1" applyFont="1" applyFill="1" applyBorder="1" applyAlignment="1" applyProtection="1">
      <alignment vertical="center"/>
    </xf>
    <xf numFmtId="49" fontId="1" fillId="4" borderId="32" xfId="0" applyNumberFormat="1" applyFont="1" applyFill="1" applyBorder="1" applyAlignment="1" applyProtection="1">
      <alignment vertical="center" wrapText="1"/>
    </xf>
    <xf numFmtId="49" fontId="1" fillId="4" borderId="29" xfId="0" applyNumberFormat="1" applyFont="1" applyFill="1" applyBorder="1" applyAlignment="1" applyProtection="1">
      <alignment vertical="center"/>
    </xf>
    <xf numFmtId="49" fontId="43" fillId="4" borderId="32" xfId="0" applyNumberFormat="1" applyFont="1" applyFill="1" applyBorder="1" applyAlignment="1" applyProtection="1">
      <alignment vertical="center" wrapText="1"/>
    </xf>
    <xf numFmtId="49" fontId="1" fillId="2" borderId="2" xfId="0" applyNumberFormat="1" applyFont="1" applyFill="1" applyBorder="1" applyAlignment="1" applyProtection="1">
      <alignment vertical="center"/>
    </xf>
    <xf numFmtId="49" fontId="47" fillId="4" borderId="32" xfId="0" applyNumberFormat="1" applyFont="1" applyFill="1" applyBorder="1" applyAlignment="1" applyProtection="1">
      <alignment horizontal="center" vertical="center" wrapText="1"/>
    </xf>
    <xf numFmtId="49" fontId="47" fillId="4" borderId="0" xfId="0" applyNumberFormat="1" applyFont="1" applyFill="1" applyAlignment="1" applyProtection="1">
      <alignment horizontal="center" vertical="center" wrapText="1"/>
    </xf>
    <xf numFmtId="49" fontId="1" fillId="4" borderId="30" xfId="0" applyNumberFormat="1" applyFont="1" applyFill="1" applyBorder="1" applyAlignment="1" applyProtection="1">
      <alignment vertical="center"/>
    </xf>
    <xf numFmtId="49" fontId="1" fillId="4" borderId="24" xfId="0" applyNumberFormat="1" applyFont="1" applyFill="1" applyBorder="1" applyAlignment="1" applyProtection="1">
      <alignment vertical="center" wrapText="1"/>
    </xf>
    <xf numFmtId="49" fontId="1" fillId="4" borderId="31" xfId="0" applyNumberFormat="1" applyFont="1" applyFill="1" applyBorder="1" applyAlignment="1" applyProtection="1">
      <alignment vertical="center"/>
    </xf>
    <xf numFmtId="49" fontId="1" fillId="2" borderId="0" xfId="0" applyNumberFormat="1" applyFont="1" applyFill="1" applyAlignment="1" applyProtection="1">
      <alignment vertical="center"/>
    </xf>
    <xf numFmtId="49" fontId="1" fillId="2" borderId="0" xfId="0" applyNumberFormat="1" applyFont="1" applyFill="1" applyAlignment="1" applyProtection="1">
      <alignment vertical="center" wrapText="1"/>
    </xf>
    <xf numFmtId="49" fontId="1" fillId="4" borderId="25" xfId="0" applyNumberFormat="1" applyFont="1" applyFill="1" applyBorder="1" applyAlignment="1" applyProtection="1">
      <alignment vertical="center"/>
    </xf>
    <xf numFmtId="49" fontId="1" fillId="4" borderId="27" xfId="0" applyNumberFormat="1" applyFont="1" applyFill="1" applyBorder="1" applyAlignment="1" applyProtection="1">
      <alignment vertical="center" wrapText="1"/>
    </xf>
    <xf numFmtId="49" fontId="1" fillId="4" borderId="27" xfId="0" applyNumberFormat="1" applyFont="1" applyFill="1" applyBorder="1" applyAlignment="1" applyProtection="1">
      <alignment vertical="center"/>
    </xf>
    <xf numFmtId="0" fontId="1" fillId="2" borderId="27" xfId="0" applyFont="1" applyFill="1" applyBorder="1" applyAlignment="1" applyProtection="1">
      <alignment vertical="center"/>
    </xf>
    <xf numFmtId="49" fontId="1" fillId="4" borderId="28" xfId="0" applyNumberFormat="1" applyFont="1" applyFill="1" applyBorder="1" applyAlignment="1" applyProtection="1">
      <alignment vertical="center"/>
    </xf>
    <xf numFmtId="0" fontId="1" fillId="2" borderId="3" xfId="0" applyFont="1" applyFill="1" applyBorder="1" applyAlignment="1" applyProtection="1">
      <alignment vertical="center"/>
    </xf>
    <xf numFmtId="49" fontId="1" fillId="2" borderId="4" xfId="0" applyNumberFormat="1" applyFont="1" applyFill="1" applyBorder="1" applyAlignment="1" applyProtection="1">
      <alignment vertical="center"/>
    </xf>
    <xf numFmtId="49" fontId="1" fillId="2" borderId="4" xfId="0" applyNumberFormat="1" applyFont="1" applyFill="1" applyBorder="1" applyAlignment="1" applyProtection="1">
      <alignment vertical="center" wrapText="1"/>
    </xf>
    <xf numFmtId="0" fontId="1" fillId="2" borderId="4" xfId="0" applyFont="1" applyFill="1" applyBorder="1" applyAlignment="1" applyProtection="1">
      <alignment vertical="center"/>
    </xf>
    <xf numFmtId="49" fontId="1" fillId="2" borderId="5" xfId="0" applyNumberFormat="1" applyFont="1" applyFill="1" applyBorder="1" applyAlignment="1" applyProtection="1">
      <alignment vertical="center"/>
    </xf>
    <xf numFmtId="0" fontId="27" fillId="2" borderId="0" xfId="0" applyFont="1" applyFill="1" applyBorder="1" applyAlignment="1" applyProtection="1">
      <alignment horizontal="center" vertical="center"/>
      <protection locked="0"/>
    </xf>
    <xf numFmtId="0" fontId="27" fillId="2" borderId="4" xfId="0" applyFont="1" applyFill="1" applyBorder="1" applyAlignment="1" applyProtection="1">
      <alignment horizontal="center" vertical="center"/>
      <protection locked="0"/>
    </xf>
    <xf numFmtId="0" fontId="27" fillId="2" borderId="5" xfId="0" applyFont="1" applyFill="1" applyBorder="1" applyAlignment="1" applyProtection="1">
      <alignment horizontal="center" vertical="center"/>
      <protection locked="0"/>
    </xf>
    <xf numFmtId="0" fontId="34" fillId="2" borderId="1" xfId="0" applyFont="1" applyFill="1" applyBorder="1" applyAlignment="1" applyProtection="1">
      <alignment horizontal="center" vertical="center"/>
      <protection locked="0"/>
    </xf>
    <xf numFmtId="0" fontId="34" fillId="2" borderId="0" xfId="0" applyFont="1" applyFill="1" applyBorder="1" applyAlignment="1" applyProtection="1">
      <alignment horizontal="center" vertical="center"/>
      <protection locked="0"/>
    </xf>
    <xf numFmtId="0" fontId="27" fillId="2" borderId="8" xfId="0" applyFont="1" applyFill="1" applyBorder="1" applyAlignment="1" applyProtection="1">
      <alignment horizontal="center" vertical="center"/>
      <protection locked="0"/>
    </xf>
    <xf numFmtId="0" fontId="27" fillId="2" borderId="7" xfId="0" applyFont="1" applyFill="1" applyBorder="1" applyAlignment="1" applyProtection="1">
      <alignment horizontal="center" vertical="center"/>
      <protection locked="0"/>
    </xf>
    <xf numFmtId="0" fontId="54" fillId="2" borderId="1" xfId="0" applyFont="1" applyFill="1" applyBorder="1" applyAlignment="1">
      <alignment vertical="center"/>
    </xf>
    <xf numFmtId="0" fontId="54" fillId="2" borderId="3" xfId="0" applyFont="1" applyFill="1" applyBorder="1" applyAlignment="1" applyProtection="1">
      <alignment vertical="center"/>
      <protection locked="0"/>
    </xf>
  </cellXfs>
  <cellStyles count="3">
    <cellStyle name="Hyperlink" xfId="2" builtinId="8"/>
    <cellStyle name="Standaard" xfId="0" builtinId="0"/>
    <cellStyle name="Valuta" xfId="1" builtinId="4"/>
  </cellStyles>
  <dxfs count="87">
    <dxf>
      <font>
        <b/>
        <i val="0"/>
        <strike val="0"/>
        <condense val="0"/>
        <extend val="0"/>
        <outline val="0"/>
        <shadow val="0"/>
        <u val="none"/>
        <vertAlign val="baseline"/>
        <sz val="11"/>
        <color rgb="FF5E7244"/>
        <name val="Aptos Narrow"/>
        <family val="2"/>
        <scheme val="minor"/>
      </font>
      <numFmt numFmtId="34" formatCode="_ &quot;€&quot;\ * #,##0.00_ ;_ &quot;€&quot;\ * \-#,##0.00_ ;_ &quot;€&quot;\ * &quot;-&quot;??_ ;_ @_ "/>
      <alignment horizontal="general" vertical="center" textRotation="0" wrapText="0" indent="0" justifyLastLine="0" shrinkToFit="1" readingOrder="0"/>
      <border diagonalUp="0" diagonalDown="0" outline="0">
        <left/>
        <right/>
        <top style="double">
          <color rgb="FF5E7244"/>
        </top>
        <bottom/>
      </border>
      <protection locked="0" hidden="0"/>
    </dxf>
    <dxf>
      <alignment horizontal="center" vertical="center" textRotation="0" wrapText="0" indent="0" justifyLastLine="0" shrinkToFit="1" readingOrder="0"/>
      <border diagonalUp="0" diagonalDown="0" outline="0">
        <left/>
        <right/>
        <top style="double">
          <color rgb="FF5E7244"/>
        </top>
        <bottom/>
      </border>
      <protection locked="0" hidden="0"/>
    </dxf>
    <dxf>
      <font>
        <b/>
        <i val="0"/>
        <strike val="0"/>
        <condense val="0"/>
        <extend val="0"/>
        <outline val="0"/>
        <shadow val="0"/>
        <u val="none"/>
        <vertAlign val="baseline"/>
        <sz val="11"/>
        <color rgb="FF5E7244"/>
        <name val="Aptos Narrow"/>
        <family val="2"/>
        <scheme val="minor"/>
      </font>
      <numFmt numFmtId="34" formatCode="_ &quot;€&quot;\ * #,##0.00_ ;_ &quot;€&quot;\ * \-#,##0.00_ ;_ &quot;€&quot;\ * &quot;-&quot;??_ ;_ @_ "/>
      <alignment horizontal="general" vertical="center" textRotation="0" wrapText="0" indent="0" justifyLastLine="0" shrinkToFit="1" readingOrder="0"/>
      <border diagonalUp="0" diagonalDown="0" outline="0">
        <left/>
        <right/>
        <top style="double">
          <color rgb="FF5E7244"/>
        </top>
        <bottom/>
      </border>
      <protection locked="0" hidden="0"/>
    </dxf>
    <dxf>
      <font>
        <b/>
        <i val="0"/>
        <strike val="0"/>
        <condense val="0"/>
        <extend val="0"/>
        <outline val="0"/>
        <shadow val="0"/>
        <u val="none"/>
        <vertAlign val="baseline"/>
        <sz val="11"/>
        <color rgb="FF5E7244"/>
        <name val="Aptos Narrow"/>
        <family val="2"/>
        <scheme val="minor"/>
      </font>
      <alignment horizontal="general" vertical="center" textRotation="0" wrapText="0" indent="0" justifyLastLine="0" shrinkToFit="1" readingOrder="0"/>
      <border diagonalUp="0" diagonalDown="0" outline="0">
        <left/>
        <right/>
        <top style="double">
          <color rgb="FF5E7244"/>
        </top>
        <bottom/>
      </border>
      <protection locked="0" hidden="0"/>
    </dxf>
    <dxf>
      <font>
        <b/>
        <i val="0"/>
        <strike val="0"/>
        <condense val="0"/>
        <extend val="0"/>
        <outline val="0"/>
        <shadow val="0"/>
        <u val="none"/>
        <vertAlign val="baseline"/>
        <sz val="11"/>
        <color rgb="FF5E7244"/>
        <name val="Aptos Narrow"/>
        <family val="2"/>
        <scheme val="minor"/>
      </font>
      <alignment horizontal="general" vertical="center" textRotation="0" wrapText="0" indent="0" justifyLastLine="0" shrinkToFit="1" readingOrder="0"/>
      <border diagonalUp="0" diagonalDown="0" outline="0">
        <left/>
        <right/>
        <top style="double">
          <color rgb="FF5E7244"/>
        </top>
        <bottom/>
      </border>
      <protection locked="0" hidden="0"/>
    </dxf>
    <dxf>
      <font>
        <b/>
        <i val="0"/>
        <strike val="0"/>
        <condense val="0"/>
        <extend val="0"/>
        <outline val="0"/>
        <shadow val="0"/>
        <u val="none"/>
        <vertAlign val="baseline"/>
        <sz val="11"/>
        <color rgb="FF5E7244"/>
        <name val="Aptos Narrow"/>
        <family val="2"/>
        <scheme val="minor"/>
      </font>
      <alignment horizontal="center" vertical="center" textRotation="0" wrapText="0" indent="0" justifyLastLine="0" shrinkToFit="1" readingOrder="0"/>
      <border diagonalUp="0" diagonalDown="0" outline="0">
        <left/>
        <right/>
        <top style="double">
          <color rgb="FF5E7244"/>
        </top>
        <bottom/>
      </border>
      <protection locked="0" hidden="0"/>
    </dxf>
    <dxf>
      <font>
        <b/>
        <i val="0"/>
        <strike val="0"/>
        <condense val="0"/>
        <extend val="0"/>
        <outline val="0"/>
        <shadow val="0"/>
        <u val="none"/>
        <vertAlign val="baseline"/>
        <sz val="11"/>
        <color rgb="FF5E7244"/>
        <name val="Aptos Narrow"/>
        <family val="2"/>
        <scheme val="minor"/>
      </font>
      <alignment horizontal="general" vertical="center" textRotation="0" wrapText="0" indent="0" justifyLastLine="0" shrinkToFit="1" readingOrder="0"/>
      <border diagonalUp="0" diagonalDown="0" outline="0">
        <left/>
        <right/>
        <top style="double">
          <color rgb="FF5E7244"/>
        </top>
        <bottom/>
      </border>
      <protection locked="0" hidden="0"/>
    </dxf>
    <dxf>
      <font>
        <b/>
        <i val="0"/>
        <strike val="0"/>
        <condense val="0"/>
        <extend val="0"/>
        <outline val="0"/>
        <shadow val="0"/>
        <u val="none"/>
        <vertAlign val="baseline"/>
        <sz val="11"/>
        <color rgb="FF5E7244"/>
        <name val="Aptos Narrow"/>
        <family val="2"/>
        <scheme val="minor"/>
      </font>
      <alignment horizontal="general" vertical="center" textRotation="0" wrapText="0" indent="0" justifyLastLine="0" shrinkToFit="1" readingOrder="0"/>
      <border diagonalUp="0" diagonalDown="0" outline="0">
        <left/>
        <right/>
        <top style="double">
          <color rgb="FF5E7244"/>
        </top>
        <bottom/>
      </border>
      <protection locked="0" hidden="0"/>
    </dxf>
    <dxf>
      <font>
        <b/>
        <i val="0"/>
        <strike val="0"/>
        <condense val="0"/>
        <extend val="0"/>
        <outline val="0"/>
        <shadow val="0"/>
        <u val="none"/>
        <vertAlign val="baseline"/>
        <sz val="12"/>
        <color rgb="FF5E7244"/>
        <name val="Aptos Narrow"/>
        <family val="2"/>
        <scheme val="minor"/>
      </font>
      <alignment horizontal="center" vertical="center" textRotation="0" wrapText="0" indent="0" justifyLastLine="0" shrinkToFit="1" readingOrder="0"/>
      <border diagonalUp="0" diagonalDown="0" outline="0">
        <left/>
        <right/>
        <top style="double">
          <color rgb="FF5E7244"/>
        </top>
        <bottom/>
      </border>
      <protection locked="0" hidden="0"/>
    </dxf>
    <dxf>
      <font>
        <b/>
        <i val="0"/>
        <strike val="0"/>
        <condense val="0"/>
        <extend val="0"/>
        <outline val="0"/>
        <shadow val="0"/>
        <u val="none"/>
        <vertAlign val="baseline"/>
        <sz val="11"/>
        <color rgb="FF5E7244"/>
        <name val="Aptos Narrow"/>
        <family val="2"/>
        <scheme val="minor"/>
      </font>
      <alignment horizontal="center" vertical="center" textRotation="0" wrapText="0" indent="0" justifyLastLine="0" shrinkToFit="1" readingOrder="0"/>
      <border diagonalUp="0" diagonalDown="0" outline="0">
        <left/>
        <right/>
        <top style="double">
          <color rgb="FF5E7244"/>
        </top>
        <bottom/>
      </border>
      <protection locked="0" hidden="0"/>
    </dxf>
    <dxf>
      <font>
        <color rgb="FF006100"/>
      </font>
      <fill>
        <patternFill>
          <bgColor rgb="FFC6EFCE"/>
        </patternFill>
      </fill>
    </dxf>
    <dxf>
      <font>
        <b/>
        <i val="0"/>
        <strike val="0"/>
        <condense val="0"/>
        <extend val="0"/>
        <outline val="0"/>
        <shadow val="0"/>
        <u val="none"/>
        <vertAlign val="baseline"/>
        <sz val="11"/>
        <color rgb="FF5E7244"/>
        <name val="Aptos Narrow"/>
        <family val="2"/>
        <scheme val="minor"/>
      </font>
      <numFmt numFmtId="165" formatCode="_ [$€-413]\ * #,##0.00_ ;_ [$€-413]\ * \-#,##0.00_ ;_ [$€-413]\ * &quot;-&quot;??_ ;_ @_ "/>
      <alignment horizontal="left" vertical="bottom" textRotation="0" wrapText="0" indent="0" justifyLastLine="0" shrinkToFit="1" readingOrder="0"/>
      <border diagonalUp="0" diagonalDown="0" outline="0">
        <left/>
        <right/>
        <top style="double">
          <color rgb="FF5E7244"/>
        </top>
        <bottom/>
      </border>
    </dxf>
    <dxf>
      <font>
        <b/>
        <strike val="0"/>
        <outline val="0"/>
        <shadow val="0"/>
        <u val="none"/>
        <vertAlign val="baseline"/>
        <sz val="11"/>
        <color rgb="FF5E7244"/>
        <name val="Aptos Narrow"/>
        <family val="2"/>
        <scheme val="minor"/>
      </font>
      <numFmt numFmtId="165" formatCode="_ [$€-413]\ * #,##0.00_ ;_ [$€-413]\ * \-#,##0.00_ ;_ [$€-413]\ * &quot;-&quot;??_ ;_ @_ "/>
      <fill>
        <patternFill patternType="none">
          <fgColor indexed="64"/>
          <bgColor auto="1"/>
        </patternFill>
      </fill>
      <alignment horizontal="left" vertical="bottom" textRotation="0" wrapText="0" indent="0" justifyLastLine="0" shrinkToFit="1" readingOrder="0"/>
      <protection locked="1" hidden="0"/>
    </dxf>
    <dxf>
      <font>
        <b/>
        <i val="0"/>
        <strike val="0"/>
        <condense val="0"/>
        <extend val="0"/>
        <outline val="0"/>
        <shadow val="0"/>
        <u val="none"/>
        <vertAlign val="baseline"/>
        <sz val="11"/>
        <color rgb="FF5E7244"/>
        <name val="Aptos Narrow"/>
        <family val="2"/>
        <scheme val="minor"/>
      </font>
      <numFmt numFmtId="165" formatCode="_ [$€-413]\ * #,##0.00_ ;_ [$€-413]\ * \-#,##0.00_ ;_ [$€-413]\ * &quot;-&quot;??_ ;_ @_ "/>
      <fill>
        <patternFill patternType="solid">
          <fgColor indexed="64"/>
          <bgColor theme="0" tint="-4.9989318521683403E-2"/>
        </patternFill>
      </fill>
      <alignment horizontal="left" vertical="bottom" textRotation="0" wrapText="0" indent="0" justifyLastLine="0" shrinkToFit="1"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165" formatCode="_ [$€-413]\ * #,##0.00_ ;_ [$€-413]\ * \-#,##0.00_ ;_ [$€-413]\ * &quot;-&quot;??_ ;_ @_ "/>
      <fill>
        <patternFill patternType="solid">
          <fgColor indexed="64"/>
          <bgColor theme="0" tint="-4.9989318521683403E-2"/>
        </patternFill>
      </fill>
      <alignment horizontal="left" vertical="bottom" textRotation="0" wrapText="0" indent="0" justifyLastLine="0" shrinkToFit="1" readingOrder="0"/>
      <protection locked="0" hidden="0"/>
    </dxf>
    <dxf>
      <font>
        <b/>
        <i val="0"/>
        <strike val="0"/>
        <condense val="0"/>
        <extend val="0"/>
        <outline val="0"/>
        <shadow val="0"/>
        <u val="none"/>
        <vertAlign val="baseline"/>
        <sz val="11"/>
        <color rgb="FF5E7244"/>
        <name val="Aptos Narrow"/>
        <family val="2"/>
        <scheme val="minor"/>
      </font>
      <numFmt numFmtId="165" formatCode="_ [$€-413]\ * #,##0.00_ ;_ [$€-413]\ * \-#,##0.00_ ;_ [$€-413]\ * &quot;-&quot;??_ ;_ @_ "/>
      <alignment horizontal="left" vertical="center" textRotation="0" wrapText="0" indent="0" justifyLastLine="0" shrinkToFit="1"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165" formatCode="_ [$€-413]\ * #,##0.00_ ;_ [$€-413]\ * \-#,##0.00_ ;_ [$€-413]\ * &quot;-&quot;??_ ;_ @_ "/>
      <fill>
        <patternFill patternType="none">
          <fgColor indexed="64"/>
          <bgColor auto="1"/>
        </patternFill>
      </fill>
      <alignment horizontal="left" vertical="center" textRotation="0" wrapText="0" indent="0" justifyLastLine="0" shrinkToFit="1" readingOrder="0"/>
      <protection locked="0" hidden="0"/>
    </dxf>
    <dxf>
      <font>
        <b/>
        <i val="0"/>
        <strike val="0"/>
        <condense val="0"/>
        <extend val="0"/>
        <outline val="0"/>
        <shadow val="0"/>
        <u val="none"/>
        <vertAlign val="baseline"/>
        <sz val="11"/>
        <color rgb="FF5E7244"/>
        <name val="Aptos Narrow"/>
        <family val="2"/>
        <scheme val="minor"/>
      </font>
      <numFmt numFmtId="165" formatCode="_ [$€-413]\ * #,##0.00_ ;_ [$€-413]\ * \-#,##0.00_ ;_ [$€-413]\ * &quot;-&quot;??_ ;_ @_ "/>
      <alignment horizontal="left" vertical="center" textRotation="0" wrapText="0" indent="0" justifyLastLine="0" shrinkToFit="1"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165" formatCode="_ [$€-413]\ * #,##0.00_ ;_ [$€-413]\ * \-#,##0.00_ ;_ [$€-413]\ * &quot;-&quot;??_ ;_ @_ "/>
      <fill>
        <patternFill patternType="none">
          <fgColor indexed="64"/>
          <bgColor auto="1"/>
        </patternFill>
      </fill>
      <alignment horizontal="left" vertical="center" textRotation="0" wrapText="0" indent="0" justifyLastLine="0" shrinkToFit="1" readingOrder="0"/>
      <protection locked="0" hidden="0"/>
    </dxf>
    <dxf>
      <font>
        <b/>
        <i val="0"/>
        <strike val="0"/>
        <condense val="0"/>
        <extend val="0"/>
        <outline val="0"/>
        <shadow val="0"/>
        <u val="none"/>
        <vertAlign val="baseline"/>
        <sz val="11"/>
        <color rgb="FF5E7244"/>
        <name val="Aptos Narrow"/>
        <family val="2"/>
        <scheme val="minor"/>
      </font>
      <numFmt numFmtId="165" formatCode="_ [$€-413]\ * #,##0.00_ ;_ [$€-413]\ * \-#,##0.00_ ;_ [$€-413]\ * &quot;-&quot;??_ ;_ @_ "/>
      <alignment horizontal="left" vertical="center" textRotation="0" wrapText="0" indent="0" justifyLastLine="0" shrinkToFit="1"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165" formatCode="_ [$€-413]\ * #,##0.00_ ;_ [$€-413]\ * \-#,##0.00_ ;_ [$€-413]\ * &quot;-&quot;??_ ;_ @_ "/>
      <fill>
        <patternFill patternType="none">
          <fgColor indexed="64"/>
          <bgColor auto="1"/>
        </patternFill>
      </fill>
      <alignment horizontal="left" vertical="center" textRotation="0" wrapText="0" indent="0" justifyLastLine="0" shrinkToFit="1" readingOrder="0"/>
      <protection locked="0" hidden="0"/>
    </dxf>
    <dxf>
      <font>
        <b/>
        <i val="0"/>
        <strike val="0"/>
        <condense val="0"/>
        <extend val="0"/>
        <outline val="0"/>
        <shadow val="0"/>
        <u val="none"/>
        <vertAlign val="baseline"/>
        <sz val="11"/>
        <color rgb="FF5E7244"/>
        <name val="Aptos Narrow"/>
        <family val="2"/>
        <scheme val="minor"/>
      </font>
      <numFmt numFmtId="165" formatCode="_ [$€-413]\ * #,##0.00_ ;_ [$€-413]\ * \-#,##0.00_ ;_ [$€-413]\ * &quot;-&quot;??_ ;_ @_ "/>
      <alignment horizontal="left" vertical="center" textRotation="0" wrapText="0" indent="0" justifyLastLine="0" shrinkToFit="1"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165" formatCode="_ [$€-413]\ * #,##0.00_ ;_ [$€-413]\ * \-#,##0.00_ ;_ [$€-413]\ * &quot;-&quot;??_ ;_ @_ "/>
      <fill>
        <patternFill patternType="none">
          <fgColor indexed="64"/>
          <bgColor auto="1"/>
        </patternFill>
      </fill>
      <alignment horizontal="left" vertical="center" textRotation="0" wrapText="0" indent="0" justifyLastLine="0" shrinkToFit="1" readingOrder="0"/>
      <protection locked="0" hidden="0"/>
    </dxf>
    <dxf>
      <font>
        <b/>
        <i val="0"/>
        <strike val="0"/>
        <condense val="0"/>
        <extend val="0"/>
        <outline val="0"/>
        <shadow val="0"/>
        <u val="none"/>
        <vertAlign val="baseline"/>
        <sz val="11"/>
        <color rgb="FF5E7244"/>
        <name val="Aptos Narrow"/>
        <family val="2"/>
        <scheme val="minor"/>
      </font>
      <numFmt numFmtId="165" formatCode="_ [$€-413]\ * #,##0.00_ ;_ [$€-413]\ * \-#,##0.00_ ;_ [$€-413]\ * &quot;-&quot;??_ ;_ @_ "/>
      <alignment horizontal="left" vertical="center" textRotation="0" wrapText="0" indent="0" justifyLastLine="0" shrinkToFit="1"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165" formatCode="_ [$€-413]\ * #,##0.00_ ;_ [$€-413]\ * \-#,##0.00_ ;_ [$€-413]\ * &quot;-&quot;??_ ;_ @_ "/>
      <fill>
        <patternFill patternType="none">
          <fgColor indexed="64"/>
          <bgColor auto="1"/>
        </patternFill>
      </fill>
      <alignment horizontal="left" vertical="center" textRotation="0" wrapText="0" indent="0" justifyLastLine="0" shrinkToFit="1" readingOrder="0"/>
      <protection locked="0" hidden="0"/>
    </dxf>
    <dxf>
      <font>
        <b/>
        <i val="0"/>
        <strike val="0"/>
        <condense val="0"/>
        <extend val="0"/>
        <outline val="0"/>
        <shadow val="0"/>
        <u val="none"/>
        <vertAlign val="baseline"/>
        <sz val="11"/>
        <color rgb="FF5E7244"/>
        <name val="Aptos Narrow"/>
        <family val="2"/>
        <scheme val="minor"/>
      </font>
      <numFmt numFmtId="165" formatCode="_ [$€-413]\ * #,##0.00_ ;_ [$€-413]\ * \-#,##0.00_ ;_ [$€-413]\ * &quot;-&quot;??_ ;_ @_ "/>
      <alignment horizontal="left" vertical="center" textRotation="0" wrapText="0" indent="0" justifyLastLine="0" shrinkToFit="1"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165" formatCode="_ [$€-413]\ * #,##0.00_ ;_ [$€-413]\ * \-#,##0.00_ ;_ [$€-413]\ * &quot;-&quot;??_ ;_ @_ "/>
      <fill>
        <patternFill patternType="none">
          <fgColor indexed="64"/>
          <bgColor auto="1"/>
        </patternFill>
      </fill>
      <alignment horizontal="left" vertical="center" textRotation="0" wrapText="0" indent="0" justifyLastLine="0" shrinkToFit="1" readingOrder="0"/>
      <protection locked="0" hidden="0"/>
    </dxf>
    <dxf>
      <font>
        <b/>
        <i val="0"/>
        <strike val="0"/>
        <condense val="0"/>
        <extend val="0"/>
        <outline val="0"/>
        <shadow val="0"/>
        <u val="none"/>
        <vertAlign val="baseline"/>
        <sz val="11"/>
        <color rgb="FF5E7244"/>
        <name val="Aptos Narrow"/>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alignment horizontal="center" vertical="center" textRotation="0" indent="0" justifyLastLine="0" readingOrder="0"/>
      <protection locked="0" hidden="0"/>
    </dxf>
    <dxf>
      <font>
        <b/>
        <i val="0"/>
        <strike val="0"/>
        <condense val="0"/>
        <extend val="0"/>
        <outline val="0"/>
        <shadow val="0"/>
        <u val="none"/>
        <vertAlign val="baseline"/>
        <sz val="11"/>
        <color rgb="FF5E7244"/>
        <name val="Aptos Narrow"/>
        <family val="2"/>
        <scheme val="minor"/>
      </font>
      <alignment horizontal="center" vertical="center" textRotation="0" wrapText="1" indent="0" justifyLastLine="0" shrinkToFit="0"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rgb="FF5E7244"/>
        <name val="Aptos Narrow"/>
        <family val="2"/>
        <scheme val="minor"/>
      </font>
      <alignment horizontal="center" vertical="center" textRotation="0" wrapText="1" indent="0" justifyLastLine="0" shrinkToFit="0"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rgb="FF5E7244"/>
        <name val="Aptos Narrow"/>
        <family val="2"/>
        <scheme val="minor"/>
      </font>
      <alignment horizontal="center" vertical="center" textRotation="0" wrapText="1" indent="0" justifyLastLine="0" shrinkToFit="0"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rgb="FF5E7244"/>
        <name val="Aptos Narrow"/>
        <family val="2"/>
        <scheme val="minor"/>
      </font>
      <alignment horizontal="center" vertical="center" textRotation="0" wrapText="1" indent="0" justifyLastLine="0" shrinkToFit="0"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rgb="FF5E7244"/>
        <name val="Aptos Narrow"/>
        <family val="2"/>
        <scheme val="minor"/>
      </font>
      <alignment horizontal="center" vertical="center" textRotation="0" wrapText="1" indent="0" justifyLastLine="0" shrinkToFit="0"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rgb="FF5E7244"/>
        <name val="Aptos Narrow"/>
        <family val="2"/>
        <scheme val="minor"/>
      </font>
      <alignment horizontal="center" vertical="center" textRotation="0" wrapText="1" indent="0" justifyLastLine="0" shrinkToFit="0" readingOrder="0"/>
      <border diagonalUp="0" diagonalDown="0" outline="0">
        <left/>
        <right/>
        <top style="double">
          <color rgb="FF5E7244"/>
        </top>
        <bottom/>
      </border>
    </dxf>
    <dxf>
      <font>
        <b/>
        <strike val="0"/>
        <outline val="0"/>
        <shadow val="0"/>
        <u val="none"/>
        <vertAlign val="baseline"/>
        <sz val="11"/>
        <color rgb="FF5E7244"/>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rgb="FF5E7244"/>
        <name val="Aptos Narrow"/>
        <family val="2"/>
        <scheme val="minor"/>
      </font>
      <numFmt numFmtId="164" formatCode="dd/mm/yyyy"/>
      <alignment horizontal="center" vertical="center" textRotation="0" wrapText="1" indent="0" justifyLastLine="0" shrinkToFit="0" readingOrder="0"/>
      <border diagonalUp="0" diagonalDown="0" outline="0">
        <left/>
        <right/>
        <top style="double">
          <color rgb="FF5E7244"/>
        </top>
        <bottom/>
      </border>
    </dxf>
    <dxf>
      <font>
        <strike val="0"/>
        <outline val="0"/>
        <shadow val="0"/>
        <u val="none"/>
        <vertAlign val="baseline"/>
        <sz val="11"/>
        <color rgb="FF5E7244"/>
        <name val="Aptos Narrow"/>
        <family val="2"/>
        <scheme val="minor"/>
      </font>
      <numFmt numFmtId="164" formatCode="dd/mm/yyyy"/>
      <fill>
        <patternFill patternType="none">
          <fgColor indexed="64"/>
          <bgColor auto="1"/>
        </patternFill>
      </fill>
      <alignment horizontal="center" vertical="center" textRotation="0" wrapText="1" indent="0" justifyLastLine="0" shrinkToFit="0" readingOrder="0"/>
      <protection locked="0" hidden="0"/>
    </dxf>
    <dxf>
      <alignment horizontal="center" vertical="center" textRotation="0" wrapText="0" indent="0" justifyLastLine="0" shrinkToFit="0" readingOrder="0"/>
    </dxf>
    <dxf>
      <numFmt numFmtId="166" formatCode="00"/>
      <alignment horizontal="center" vertical="center" textRotation="0" wrapText="0" indent="0" justifyLastLine="0" shrinkToFit="0" readingOrder="0"/>
    </dxf>
    <dxf>
      <font>
        <strike val="0"/>
        <outline val="0"/>
        <shadow val="0"/>
        <u val="none"/>
        <vertAlign val="baseline"/>
        <sz val="11"/>
        <color theme="0"/>
        <name val="Aptos Narrow"/>
        <family val="2"/>
        <scheme val="minor"/>
      </font>
      <alignment horizontal="center" vertical="center" textRotation="0" wrapText="0" indent="0" justifyLastLine="0" shrinkToFit="0" readingOrder="0"/>
    </dxf>
    <dxf>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font>
        <strike val="0"/>
        <outline val="0"/>
        <shadow val="0"/>
        <u val="none"/>
        <vertAlign val="baseline"/>
        <sz val="11"/>
        <color theme="0"/>
        <name val="Aptos Narrow"/>
        <family val="2"/>
        <scheme val="minor"/>
      </font>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color theme="0"/>
      </font>
    </dxf>
    <dxf>
      <font>
        <b/>
        <i val="0"/>
        <strike val="0"/>
        <condense val="0"/>
        <extend val="0"/>
        <outline val="0"/>
        <shadow val="0"/>
        <u val="none"/>
        <vertAlign val="baseline"/>
        <sz val="11"/>
        <color theme="0"/>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0"/>
        <name val="Aptos Narrow"/>
        <family val="2"/>
        <scheme val="minor"/>
      </font>
      <alignment horizontal="center" vertical="bottom"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center" vertical="bottom"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center" vertical="bottom" textRotation="0" wrapText="0" indent="0" justifyLastLine="0" shrinkToFit="0" readingOrder="0"/>
    </dxf>
    <dxf>
      <numFmt numFmtId="30" formatCode="@"/>
    </dxf>
    <dxf>
      <numFmt numFmtId="30" formatCode="@"/>
    </dxf>
    <dxf>
      <font>
        <b/>
        <strike val="0"/>
        <outline val="0"/>
        <shadow val="0"/>
        <u val="none"/>
        <vertAlign val="baseline"/>
        <sz val="11"/>
        <color theme="0"/>
        <name val="Aptos Narrow"/>
        <family val="2"/>
        <scheme val="minor"/>
      </font>
      <alignment horizontal="center" vertical="bottom"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center" vertical="bottom" textRotation="0" wrapText="0" indent="0" justifyLastLine="0" shrinkToFit="0" readingOrder="0"/>
    </dxf>
    <dxf>
      <border>
        <top style="double">
          <color rgb="FF5E7244"/>
        </top>
      </border>
    </dxf>
    <dxf>
      <font>
        <b/>
        <i val="0"/>
        <strike val="0"/>
        <outline val="0"/>
        <shadow val="0"/>
        <u val="none"/>
        <vertAlign val="baseline"/>
        <sz val="11"/>
        <color rgb="FF5E7244"/>
        <name val="Aptos Narrow"/>
        <family val="2"/>
        <scheme val="minor"/>
      </font>
      <fill>
        <patternFill patternType="none">
          <fgColor indexed="64"/>
          <bgColor auto="1"/>
        </patternFill>
      </fill>
      <protection locked="1" hidden="0"/>
    </dxf>
    <dxf>
      <border diagonalUp="0" diagonalDown="0">
        <left style="medium">
          <color rgb="FF5E7244"/>
        </left>
        <right style="medium">
          <color rgb="FF5E7244"/>
        </right>
        <top style="medium">
          <color rgb="FF5E7244"/>
        </top>
        <bottom style="medium">
          <color rgb="FF5E7244"/>
        </bottom>
      </border>
    </dxf>
    <dxf>
      <font>
        <strike val="0"/>
        <outline val="0"/>
        <shadow val="0"/>
        <u val="none"/>
        <vertAlign val="baseline"/>
        <sz val="11"/>
        <color rgb="FF5E7244"/>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i val="0"/>
        <strike val="0"/>
        <condense val="0"/>
        <extend val="0"/>
        <outline val="0"/>
        <shadow val="0"/>
        <u val="none"/>
        <vertAlign val="baseline"/>
        <sz val="11"/>
        <color rgb="FF5E7244"/>
        <name val="Aptos Narrow"/>
        <family val="2"/>
        <scheme val="minor"/>
      </font>
      <fill>
        <patternFill patternType="solid">
          <fgColor indexed="64"/>
          <bgColor theme="0" tint="-4.9989318521683403E-2"/>
        </patternFill>
      </fill>
      <alignment horizontal="center" vertical="center" textRotation="0" wrapText="1" indent="0" justifyLastLine="0" shrinkToFit="0" readingOrder="0"/>
      <protection locked="1" hidden="0"/>
    </dxf>
    <dxf>
      <font>
        <b/>
        <strike val="0"/>
        <outline val="0"/>
        <shadow val="0"/>
        <u val="none"/>
        <vertAlign val="baseline"/>
        <sz val="11"/>
        <color rgb="FF5E7244"/>
        <name val="Aptos Narrow"/>
        <family val="2"/>
        <scheme val="minor"/>
      </font>
      <fill>
        <patternFill patternType="none">
          <fgColor indexed="64"/>
          <bgColor auto="1"/>
        </patternFill>
      </fill>
      <alignment horizontal="general" vertical="center" textRotation="0" wrapText="0" indent="0" justifyLastLine="0" shrinkToFit="1" readingOrder="0"/>
      <protection locked="0" hidden="0"/>
    </dxf>
    <dxf>
      <font>
        <strike val="0"/>
        <outline val="0"/>
        <shadow val="0"/>
        <u val="none"/>
        <vertAlign val="baseline"/>
        <sz val="11"/>
        <color rgb="FF5E7244"/>
        <name val="Aptos Narrow"/>
        <family val="2"/>
        <scheme val="minor"/>
      </font>
      <fill>
        <patternFill patternType="none">
          <fgColor indexed="64"/>
          <bgColor auto="1"/>
        </patternFill>
      </fill>
      <alignment horizontal="center" vertical="center" textRotation="0" wrapText="0" indent="0" justifyLastLine="0" shrinkToFit="1" readingOrder="0"/>
      <protection locked="0" hidden="0"/>
    </dxf>
    <dxf>
      <font>
        <b/>
        <strike val="0"/>
        <outline val="0"/>
        <shadow val="0"/>
        <u val="none"/>
        <vertAlign val="baseline"/>
        <sz val="11"/>
        <color rgb="FF5E7244"/>
        <name val="Aptos Narrow"/>
        <family val="2"/>
        <scheme val="minor"/>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1" readingOrder="0"/>
      <protection locked="1" hidden="0"/>
    </dxf>
    <dxf>
      <font>
        <b val="0"/>
        <i val="0"/>
        <strike val="0"/>
        <condense val="0"/>
        <extend val="0"/>
        <outline val="0"/>
        <shadow val="0"/>
        <u val="none"/>
        <vertAlign val="baseline"/>
        <sz val="11"/>
        <color rgb="FF5E7244"/>
        <name val="Aptos Narrow"/>
        <family val="2"/>
        <scheme val="minor"/>
      </font>
      <numFmt numFmtId="34" formatCode="_ &quot;€&quot;\ * #,##0.00_ ;_ &quot;€&quot;\ * \-#,##0.00_ ;_ &quot;€&quot;\ * &quot;-&quot;??_ ;_ @_ "/>
      <fill>
        <patternFill patternType="none">
          <fgColor indexed="64"/>
          <bgColor indexed="65"/>
        </patternFill>
      </fill>
      <alignment horizontal="general" vertical="center" textRotation="0" wrapText="0" indent="0" justifyLastLine="0" shrinkToFit="1" readingOrder="0"/>
      <protection locked="1" hidden="0"/>
    </dxf>
    <dxf>
      <font>
        <strike val="0"/>
        <outline val="0"/>
        <shadow val="0"/>
        <u val="none"/>
        <vertAlign val="baseline"/>
        <sz val="11"/>
        <color rgb="FF5E7244"/>
        <name val="Aptos Narrow"/>
        <family val="2"/>
        <scheme val="minor"/>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1" readingOrder="0"/>
      <protection locked="1" hidden="0"/>
    </dxf>
    <dxf>
      <font>
        <strike val="0"/>
        <outline val="0"/>
        <shadow val="0"/>
        <u val="none"/>
        <vertAlign val="baseline"/>
        <sz val="11"/>
        <color rgb="FF5E7244"/>
        <name val="Aptos Narrow"/>
        <family val="2"/>
        <scheme val="minor"/>
      </font>
      <fill>
        <patternFill patternType="none">
          <fgColor indexed="64"/>
          <bgColor auto="1"/>
        </patternFill>
      </fill>
      <alignment horizontal="center" vertical="center" textRotation="0" wrapText="0" indent="0" justifyLastLine="0" shrinkToFit="1" readingOrder="0"/>
      <protection locked="0" hidden="0"/>
    </dxf>
    <dxf>
      <font>
        <strike val="0"/>
        <outline val="0"/>
        <shadow val="0"/>
        <u val="none"/>
        <vertAlign val="baseline"/>
        <sz val="11"/>
        <color rgb="FF5E7244"/>
        <name val="Aptos Narrow"/>
        <family val="2"/>
        <scheme val="minor"/>
      </font>
      <fill>
        <patternFill patternType="none">
          <fgColor indexed="64"/>
          <bgColor indexed="65"/>
        </patternFill>
      </fill>
      <alignment horizontal="general" vertical="center" textRotation="0" wrapText="0" indent="0" justifyLastLine="0" shrinkToFit="1" readingOrder="0"/>
      <protection locked="0" hidden="0"/>
    </dxf>
    <dxf>
      <font>
        <strike val="0"/>
        <outline val="0"/>
        <shadow val="0"/>
        <u val="none"/>
        <vertAlign val="baseline"/>
        <sz val="11"/>
        <color rgb="FF5E7244"/>
        <name val="Aptos Narrow"/>
        <family val="2"/>
        <scheme val="minor"/>
      </font>
      <numFmt numFmtId="0" formatCode="General"/>
      <fill>
        <patternFill patternType="none">
          <fgColor indexed="64"/>
          <bgColor auto="1"/>
        </patternFill>
      </fill>
      <alignment horizontal="general" vertical="center" textRotation="0" wrapText="0" indent="0" justifyLastLine="0" shrinkToFit="1" readingOrder="0"/>
      <protection locked="0" hidden="0"/>
    </dxf>
    <dxf>
      <font>
        <b/>
        <strike val="0"/>
        <outline val="0"/>
        <shadow val="0"/>
        <u val="none"/>
        <vertAlign val="baseline"/>
        <sz val="12"/>
        <color rgb="FF5E7244"/>
        <name val="Aptos Narrow"/>
        <family val="2"/>
        <scheme val="minor"/>
      </font>
      <fill>
        <patternFill patternType="none">
          <fgColor indexed="64"/>
          <bgColor auto="1"/>
        </patternFill>
      </fill>
      <alignment horizontal="center" vertical="center" textRotation="0" wrapText="0" indent="0" justifyLastLine="0" shrinkToFit="1" readingOrder="0"/>
      <protection locked="0" hidden="0"/>
    </dxf>
    <dxf>
      <font>
        <strike val="0"/>
        <outline val="0"/>
        <shadow val="0"/>
        <u val="none"/>
        <vertAlign val="baseline"/>
        <sz val="11"/>
        <color rgb="FF5E7244"/>
        <name val="Aptos Narrow"/>
        <family val="2"/>
        <scheme val="minor"/>
      </font>
      <numFmt numFmtId="164" formatCode="dd/mm/yyyy"/>
      <fill>
        <patternFill patternType="none">
          <fgColor indexed="64"/>
          <bgColor auto="1"/>
        </patternFill>
      </fill>
      <alignment horizontal="center" vertical="center" textRotation="0" wrapText="0" indent="0" justifyLastLine="0" shrinkToFit="1" readingOrder="0"/>
      <protection locked="0" hidden="0"/>
    </dxf>
    <dxf>
      <border>
        <top style="double">
          <color rgb="FF5E7244"/>
        </top>
      </border>
    </dxf>
    <dxf>
      <font>
        <b/>
        <i val="0"/>
        <strike val="0"/>
        <outline val="0"/>
        <shadow val="0"/>
        <u val="none"/>
        <vertAlign val="baseline"/>
        <sz val="11"/>
        <color rgb="FF5E7244"/>
        <name val="Aptos Narrow"/>
        <family val="2"/>
        <scheme val="minor"/>
      </font>
      <alignment vertical="center" textRotation="0" wrapText="0" justifyLastLine="0" shrinkToFit="1" readingOrder="0"/>
      <protection locked="0" hidden="0"/>
    </dxf>
    <dxf>
      <font>
        <strike val="0"/>
        <outline val="0"/>
        <shadow val="0"/>
        <u val="none"/>
        <vertAlign val="baseline"/>
        <sz val="11"/>
        <color rgb="FF5E7244"/>
        <name val="Aptos Narrow"/>
        <family val="2"/>
        <scheme val="minor"/>
      </font>
      <alignment vertical="center" textRotation="0" wrapText="0" justifyLastLine="0" shrinkToFit="1" readingOrder="0"/>
      <protection locked="0" hidden="0"/>
    </dxf>
    <dxf>
      <border>
        <bottom style="medium">
          <color rgb="FF5E7244"/>
        </bottom>
      </border>
    </dxf>
    <dxf>
      <font>
        <b/>
        <i val="0"/>
        <strike val="0"/>
        <condense val="0"/>
        <extend val="0"/>
        <outline val="0"/>
        <shadow val="0"/>
        <u val="none"/>
        <vertAlign val="baseline"/>
        <sz val="14"/>
        <color theme="0"/>
        <name val="Aptos Narrow"/>
        <family val="2"/>
        <scheme val="minor"/>
      </font>
      <fill>
        <patternFill patternType="solid">
          <fgColor indexed="64"/>
          <bgColor rgb="FF5E7244"/>
        </patternFill>
      </fill>
      <alignment horizontal="center" vertical="center" textRotation="0" wrapText="0" indent="0" justifyLastLine="0" shrinkToFit="1" readingOrder="0"/>
      <border diagonalUp="0" diagonalDown="0">
        <left/>
        <right/>
        <top/>
        <bottom/>
      </border>
      <protection locked="0" hidden="0"/>
    </dxf>
    <dxf>
      <fill>
        <patternFill>
          <bgColor theme="7" tint="0.79998168889431442"/>
        </patternFill>
      </fill>
    </dxf>
    <dxf>
      <fill>
        <patternFill>
          <bgColor theme="0" tint="-4.9989318521683403E-2"/>
        </patternFill>
      </fill>
    </dxf>
    <dxf>
      <font>
        <b val="0"/>
        <i val="0"/>
        <strike val="0"/>
      </font>
      <fill>
        <patternFill>
          <bgColor theme="0"/>
        </patternFill>
      </fill>
    </dxf>
    <dxf>
      <font>
        <b val="0"/>
        <i val="0"/>
        <strike val="0"/>
      </font>
      <fill>
        <patternFill>
          <bgColor theme="0" tint="-4.9989318521683403E-2"/>
        </patternFill>
      </fill>
    </dxf>
    <dxf>
      <font>
        <b/>
        <i val="0"/>
      </font>
      <fill>
        <patternFill>
          <fgColor auto="1"/>
          <bgColor rgb="FF3C7D22"/>
        </patternFill>
      </fill>
    </dxf>
    <dxf>
      <fill>
        <patternFill>
          <bgColor theme="0" tint="-4.9989318521683403E-2"/>
        </patternFill>
      </fill>
      <border>
        <left style="medium">
          <color rgb="FF5E7244"/>
        </left>
        <right style="medium">
          <color rgb="FF5E7244"/>
        </right>
        <top style="medium">
          <color rgb="FF5E7244"/>
        </top>
        <bottom style="medium">
          <color rgb="FF5E7244"/>
        </bottom>
        <vertical style="dotted">
          <color rgb="FF5E7244"/>
        </vertical>
        <horizontal style="dotted">
          <color rgb="FF5E7244"/>
        </horizontal>
      </border>
    </dxf>
  </dxfs>
  <tableStyles count="2" defaultTableStyle="TableStyleMedium2" defaultPivotStyle="PivotStyleLight16">
    <tableStyle name="Tabelstijl 1" pivot="0" count="4" xr9:uid="{071025E7-7FC4-4823-9397-B4813A2BD162}">
      <tableStyleElement type="wholeTable" dxfId="86"/>
      <tableStyleElement type="headerRow" dxfId="85"/>
      <tableStyleElement type="firstRowStripe" dxfId="84"/>
      <tableStyleElement type="secondRowStripe" dxfId="83"/>
    </tableStyle>
    <tableStyle name="Tabelstijl 2" pivot="0" count="2" xr9:uid="{89D95308-370F-4F01-9A5B-D48FD437C4B5}">
      <tableStyleElement type="firstRowStripe" dxfId="82"/>
      <tableStyleElement type="secondRowStripe" dxfId="81"/>
    </tableStyle>
  </tableStyles>
  <colors>
    <mruColors>
      <color rgb="FF5E7244"/>
      <color rgb="FF5C5C5C"/>
      <color rgb="FF3C7D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5E7244"/>
                </a:solidFill>
                <a:latin typeface="+mn-lt"/>
                <a:ea typeface="+mn-ea"/>
                <a:cs typeface="+mn-cs"/>
              </a:defRPr>
            </a:pPr>
            <a:r>
              <a:rPr lang="en-US">
                <a:solidFill>
                  <a:srgbClr val="5E7244"/>
                </a:solidFill>
              </a:rPr>
              <a:t>Meest getrokken eindcijfers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5E7244"/>
              </a:solidFill>
              <a:latin typeface="+mn-lt"/>
              <a:ea typeface="+mn-ea"/>
              <a:cs typeface="+mn-cs"/>
            </a:defRPr>
          </a:pPr>
          <a:endParaRPr lang="nl-NL"/>
        </a:p>
      </c:txPr>
    </c:title>
    <c:autoTitleDeleted val="0"/>
    <c:plotArea>
      <c:layout/>
      <c:barChart>
        <c:barDir val="col"/>
        <c:grouping val="clustered"/>
        <c:varyColors val="1"/>
        <c:ser>
          <c:idx val="0"/>
          <c:order val="0"/>
          <c:invertIfNegative val="0"/>
          <c:dPt>
            <c:idx val="0"/>
            <c:invertIfNegative val="0"/>
            <c:bubble3D val="0"/>
            <c:spPr>
              <a:solidFill>
                <a:schemeClr val="accent2">
                  <a:shade val="42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1-FDA9-48EA-9684-5ABD93E72B27}"/>
              </c:ext>
            </c:extLst>
          </c:dPt>
          <c:dPt>
            <c:idx val="1"/>
            <c:invertIfNegative val="0"/>
            <c:bubble3D val="0"/>
            <c:spPr>
              <a:solidFill>
                <a:schemeClr val="accent2">
                  <a:shade val="55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1-B462-4510-AA6D-799B2D7F7393}"/>
              </c:ext>
            </c:extLst>
          </c:dPt>
          <c:dPt>
            <c:idx val="2"/>
            <c:invertIfNegative val="0"/>
            <c:bubble3D val="0"/>
            <c:spPr>
              <a:solidFill>
                <a:schemeClr val="accent2">
                  <a:shade val="68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5-FDA9-48EA-9684-5ABD93E72B27}"/>
              </c:ext>
            </c:extLst>
          </c:dPt>
          <c:dPt>
            <c:idx val="3"/>
            <c:invertIfNegative val="0"/>
            <c:bubble3D val="0"/>
            <c:spPr>
              <a:solidFill>
                <a:schemeClr val="accent2">
                  <a:shade val="80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7-FDA9-48EA-9684-5ABD93E72B27}"/>
              </c:ext>
            </c:extLst>
          </c:dPt>
          <c:dPt>
            <c:idx val="4"/>
            <c:invertIfNegative val="0"/>
            <c:bubble3D val="0"/>
            <c:spPr>
              <a:solidFill>
                <a:schemeClr val="accent2">
                  <a:shade val="93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9-FDA9-48EA-9684-5ABD93E72B27}"/>
              </c:ext>
            </c:extLst>
          </c:dPt>
          <c:dPt>
            <c:idx val="5"/>
            <c:invertIfNegative val="0"/>
            <c:bubble3D val="0"/>
            <c:spPr>
              <a:solidFill>
                <a:schemeClr val="accent2">
                  <a:tint val="94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B-FDA9-48EA-9684-5ABD93E72B27}"/>
              </c:ext>
            </c:extLst>
          </c:dPt>
          <c:dPt>
            <c:idx val="6"/>
            <c:invertIfNegative val="0"/>
            <c:bubble3D val="0"/>
            <c:spPr>
              <a:solidFill>
                <a:schemeClr val="accent2">
                  <a:tint val="81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D-FDA9-48EA-9684-5ABD93E72B27}"/>
              </c:ext>
            </c:extLst>
          </c:dPt>
          <c:dPt>
            <c:idx val="7"/>
            <c:invertIfNegative val="0"/>
            <c:bubble3D val="0"/>
            <c:spPr>
              <a:solidFill>
                <a:schemeClr val="accent2">
                  <a:tint val="69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F-FDA9-48EA-9684-5ABD93E72B27}"/>
              </c:ext>
            </c:extLst>
          </c:dPt>
          <c:dPt>
            <c:idx val="8"/>
            <c:invertIfNegative val="0"/>
            <c:bubble3D val="0"/>
            <c:spPr>
              <a:solidFill>
                <a:schemeClr val="accent2">
                  <a:tint val="56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11-FDA9-48EA-9684-5ABD93E72B27}"/>
              </c:ext>
            </c:extLst>
          </c:dPt>
          <c:dPt>
            <c:idx val="9"/>
            <c:invertIfNegative val="0"/>
            <c:bubble3D val="0"/>
            <c:spPr>
              <a:solidFill>
                <a:schemeClr val="accent2">
                  <a:tint val="43000"/>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13-FDA9-48EA-9684-5ABD93E72B27}"/>
              </c:ext>
            </c:extLst>
          </c:dPt>
          <c:dLbls>
            <c:spPr>
              <a:noFill/>
              <a:ln>
                <a:noFill/>
              </a:ln>
              <a:effectLst/>
            </c:spPr>
            <c:txPr>
              <a:bodyPr rot="0" spcFirstLastPara="1" vertOverflow="ellipsis" vert="horz" wrap="square" lIns="38100" tIns="19050" rIns="38100" bIns="19050" anchor="t" anchorCtr="0">
                <a:spAutoFit/>
              </a:bodyPr>
              <a:lstStyle/>
              <a:p>
                <a:pPr>
                  <a:defRPr sz="900" b="1" i="0" u="none" strike="noStrike" kern="1200" baseline="0">
                    <a:ln>
                      <a:noFill/>
                    </a:ln>
                    <a:solidFill>
                      <a:srgbClr val="5E7244"/>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0"/>
              <c:pt idx="0">
                <c:v>0</c:v>
              </c:pt>
              <c:pt idx="1">
                <c:v>1</c:v>
              </c:pt>
              <c:pt idx="2">
                <c:v>2</c:v>
              </c:pt>
              <c:pt idx="3">
                <c:v>3</c:v>
              </c:pt>
              <c:pt idx="4">
                <c:v>4</c:v>
              </c:pt>
              <c:pt idx="5">
                <c:v>5</c:v>
              </c:pt>
              <c:pt idx="6">
                <c:v>6</c:v>
              </c:pt>
              <c:pt idx="7">
                <c:v>7</c:v>
              </c:pt>
              <c:pt idx="8">
                <c:v>8</c:v>
              </c:pt>
              <c:pt idx="9">
                <c:v>9</c:v>
              </c:pt>
            </c:numLit>
          </c:cat>
          <c:val>
            <c:numRef>
              <c:f>Dashboard!$G$28:$G$37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462-4510-AA6D-799B2D7F7393}"/>
            </c:ext>
          </c:extLst>
        </c:ser>
        <c:dLbls>
          <c:dLblPos val="inEnd"/>
          <c:showLegendKey val="0"/>
          <c:showVal val="1"/>
          <c:showCatName val="0"/>
          <c:showSerName val="0"/>
          <c:showPercent val="0"/>
          <c:showBubbleSize val="0"/>
        </c:dLbls>
        <c:gapWidth val="65"/>
        <c:axId val="1249145167"/>
        <c:axId val="1249144687"/>
      </c:barChart>
      <c:catAx>
        <c:axId val="1249145167"/>
        <c:scaling>
          <c:orientation val="minMax"/>
        </c:scaling>
        <c:delete val="0"/>
        <c:axPos val="b"/>
        <c:numFmt formatCode="General" sourceLinked="1"/>
        <c:majorTickMark val="none"/>
        <c:minorTickMark val="none"/>
        <c:tickLblPos val="nextTo"/>
        <c:spPr>
          <a:noFill/>
          <a:ln w="19050" cap="flat" cmpd="sng" algn="ctr">
            <a:solidFill>
              <a:srgbClr val="5E7244"/>
            </a:solidFill>
            <a:round/>
          </a:ln>
          <a:effectLst/>
        </c:spPr>
        <c:txPr>
          <a:bodyPr rot="-60000000" spcFirstLastPara="1" vertOverflow="ellipsis" vert="horz" wrap="square" anchor="ctr" anchorCtr="1"/>
          <a:lstStyle/>
          <a:p>
            <a:pPr>
              <a:defRPr sz="1200" b="1" i="0" u="none" strike="noStrike" kern="1200" cap="all" baseline="0">
                <a:solidFill>
                  <a:srgbClr val="5E7244"/>
                </a:solidFill>
                <a:latin typeface="+mn-lt"/>
                <a:ea typeface="+mn-ea"/>
                <a:cs typeface="+mn-cs"/>
              </a:defRPr>
            </a:pPr>
            <a:endParaRPr lang="nl-NL"/>
          </a:p>
        </c:txPr>
        <c:crossAx val="1249144687"/>
        <c:crosses val="autoZero"/>
        <c:auto val="1"/>
        <c:lblAlgn val="ctr"/>
        <c:lblOffset val="100"/>
        <c:noMultiLvlLbl val="0"/>
      </c:catAx>
      <c:valAx>
        <c:axId val="1249144687"/>
        <c:scaling>
          <c:orientation val="minMax"/>
          <c:min val="0"/>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249145167"/>
        <c:crosses val="autoZero"/>
        <c:crossBetween val="between"/>
        <c:majorUnit val="10"/>
        <c:minorUnit val="5"/>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19050" cap="flat" cmpd="sng" algn="ctr">
      <a:solidFill>
        <a:srgbClr val="5E7244"/>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5E7244"/>
                </a:solidFill>
                <a:latin typeface="+mn-lt"/>
                <a:ea typeface="+mn-ea"/>
                <a:cs typeface="+mn-cs"/>
              </a:defRPr>
            </a:pPr>
            <a:r>
              <a:rPr lang="nl-NL">
                <a:solidFill>
                  <a:srgbClr val="5E7244"/>
                </a:solidFill>
              </a:rPr>
              <a:t>Resultaat winst of verlies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5E7244"/>
              </a:solidFill>
              <a:latin typeface="+mn-lt"/>
              <a:ea typeface="+mn-ea"/>
              <a:cs typeface="+mn-cs"/>
            </a:defRPr>
          </a:pPr>
          <a:endParaRPr lang="nl-NL"/>
        </a:p>
      </c:txPr>
    </c:title>
    <c:autoTitleDeleted val="0"/>
    <c:plotArea>
      <c:layout/>
      <c:barChart>
        <c:barDir val="col"/>
        <c:grouping val="clustered"/>
        <c:varyColors val="0"/>
        <c:ser>
          <c:idx val="0"/>
          <c:order val="0"/>
          <c:spPr>
            <a:solidFill>
              <a:srgbClr val="80C34F">
                <a:alpha val="84706"/>
              </a:srgbClr>
            </a:solidFill>
            <a:ln w="9525" cap="flat" cmpd="sng" algn="ctr">
              <a:solidFill>
                <a:schemeClr val="lt1">
                  <a:alpha val="50000"/>
                </a:schemeClr>
              </a:solidFill>
              <a:round/>
            </a:ln>
            <a:effectLst/>
          </c:spPr>
          <c:invertIfNegative val="1"/>
          <c:dPt>
            <c:idx val="0"/>
            <c:invertIfNegative val="1"/>
            <c:bubble3D val="0"/>
            <c:spPr>
              <a:solidFill>
                <a:schemeClr val="accent3">
                  <a:lumMod val="40000"/>
                  <a:lumOff val="60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5-CB7F-431A-91D6-89BBB237B971}"/>
              </c:ext>
            </c:extLst>
          </c:dPt>
          <c:dPt>
            <c:idx val="1"/>
            <c:invertIfNegative val="1"/>
            <c:bubble3D val="0"/>
            <c:spPr>
              <a:solidFill>
                <a:schemeClr val="accent2">
                  <a:lumMod val="60000"/>
                  <a:lumOff val="40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6-CB7F-431A-91D6-89BBB237B971}"/>
              </c:ext>
            </c:extLst>
          </c:dPt>
          <c:dPt>
            <c:idx val="2"/>
            <c:invertIfNegative val="1"/>
            <c:bubble3D val="0"/>
            <c:spPr>
              <a:solidFill>
                <a:schemeClr val="bg2">
                  <a:lumMod val="75000"/>
                </a:schemeClr>
              </a:solidFill>
              <a:ln w="9525" cap="flat" cmpd="sng" algn="ctr">
                <a:solidFill>
                  <a:schemeClr val="bg1"/>
                </a:solidFill>
                <a:round/>
              </a:ln>
              <a:effectLst/>
            </c:spPr>
            <c:extLst>
              <c:ext xmlns:c16="http://schemas.microsoft.com/office/drawing/2014/chart" uri="{C3380CC4-5D6E-409C-BE32-E72D297353CC}">
                <c16:uniqueId val="{00000007-CB7F-431A-91D6-89BBB237B971}"/>
              </c:ext>
            </c:extLst>
          </c:dPt>
          <c:dLbls>
            <c:numFmt formatCode="&quot;€&quot;\ #.##00;\ \-&quot;€&quot;\ #.##00;\ &quot;€&quot;\ 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5E7244"/>
                    </a:solidFill>
                    <a:latin typeface="+mn-lt"/>
                    <a:ea typeface="+mn-ea"/>
                    <a:cs typeface="+mn-cs"/>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Lit>
              <c:ptCount val="3"/>
              <c:pt idx="0">
                <c:v>Inleg</c:v>
              </c:pt>
              <c:pt idx="1">
                <c:v>Gewonnen</c:v>
              </c:pt>
              <c:pt idx="2">
                <c:v>Resultaat</c:v>
              </c:pt>
            </c:strLit>
          </c:cat>
          <c:val>
            <c:numRef>
              <c:f>(Dashboard!$G$12,Dashboard!$L$12,Dashboard!$Q$12)</c:f>
              <c:numCache>
                <c:formatCode>_("€"* #,##0.00_);_("€"* \(#,##0.00\);_("€"* "-"??_);_(@_)</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w="9525" cap="flat" cmpd="sng" algn="ctr">
                    <a:solidFill>
                      <a:schemeClr val="lt1">
                        <a:alpha val="50000"/>
                      </a:schemeClr>
                    </a:solidFill>
                    <a:round/>
                  </a:ln>
                  <a:effectLst/>
                </c14:spPr>
              </c14:invertSolidFillFmt>
            </c:ext>
            <c:ext xmlns:c16="http://schemas.microsoft.com/office/drawing/2014/chart" uri="{C3380CC4-5D6E-409C-BE32-E72D297353CC}">
              <c16:uniqueId val="{00000000-CB7F-431A-91D6-89BBB237B971}"/>
            </c:ext>
          </c:extLst>
        </c:ser>
        <c:dLbls>
          <c:dLblPos val="inEnd"/>
          <c:showLegendKey val="0"/>
          <c:showVal val="1"/>
          <c:showCatName val="0"/>
          <c:showSerName val="0"/>
          <c:showPercent val="0"/>
          <c:showBubbleSize val="0"/>
        </c:dLbls>
        <c:gapWidth val="65"/>
        <c:axId val="1523220896"/>
        <c:axId val="1523221376"/>
      </c:barChart>
      <c:catAx>
        <c:axId val="1523220896"/>
        <c:scaling>
          <c:orientation val="minMax"/>
        </c:scaling>
        <c:delete val="0"/>
        <c:axPos val="b"/>
        <c:numFmt formatCode="General" sourceLinked="0"/>
        <c:majorTickMark val="none"/>
        <c:minorTickMark val="none"/>
        <c:tickLblPos val="low"/>
        <c:spPr>
          <a:noFill/>
          <a:ln w="19050" cap="flat" cmpd="sng" algn="ctr">
            <a:solidFill>
              <a:srgbClr val="5E7244"/>
            </a:solidFill>
            <a:round/>
          </a:ln>
          <a:effectLst/>
        </c:spPr>
        <c:txPr>
          <a:bodyPr rot="-60000000" spcFirstLastPara="1" vertOverflow="ellipsis" vert="horz" wrap="square" anchor="ctr" anchorCtr="1"/>
          <a:lstStyle/>
          <a:p>
            <a:pPr>
              <a:defRPr sz="1100" b="1" i="0" u="none" strike="noStrike" kern="1200" cap="all" baseline="0">
                <a:solidFill>
                  <a:srgbClr val="5E7244"/>
                </a:solidFill>
                <a:latin typeface="Bahnschrift" panose="020B0502040204020203" pitchFamily="34" charset="0"/>
                <a:ea typeface="+mn-ea"/>
                <a:cs typeface="+mn-cs"/>
              </a:defRPr>
            </a:pPr>
            <a:endParaRPr lang="nl-NL"/>
          </a:p>
        </c:txPr>
        <c:crossAx val="1523221376"/>
        <c:crosses val="autoZero"/>
        <c:auto val="0"/>
        <c:lblAlgn val="ctr"/>
        <c:lblOffset val="50"/>
        <c:noMultiLvlLbl val="0"/>
      </c:catAx>
      <c:valAx>
        <c:axId val="1523221376"/>
        <c:scaling>
          <c:orientation val="minMax"/>
        </c:scaling>
        <c:delete val="1"/>
        <c:axPos val="l"/>
        <c:numFmt formatCode="_(&quot;€&quot;* #,##0.00_);_(&quot;€&quot;* \(#,##0.00\);_(&quot;€&quot;* &quot;-&quot;??_);_(@_)" sourceLinked="1"/>
        <c:majorTickMark val="out"/>
        <c:minorTickMark val="none"/>
        <c:tickLblPos val="nextTo"/>
        <c:crossAx val="152322089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19050" cap="flat" cmpd="sng" algn="ctr">
      <a:solidFill>
        <a:srgbClr val="5E7244"/>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17</xdr:col>
      <xdr:colOff>0</xdr:colOff>
      <xdr:row>2</xdr:row>
      <xdr:rowOff>0</xdr:rowOff>
    </xdr:to>
    <xdr:grpSp>
      <xdr:nvGrpSpPr>
        <xdr:cNvPr id="3" name="Groep 2">
          <a:extLst>
            <a:ext uri="{FF2B5EF4-FFF2-40B4-BE49-F238E27FC236}">
              <a16:creationId xmlns:a16="http://schemas.microsoft.com/office/drawing/2014/main" id="{FE02EA0A-11A8-2A9D-217C-8EA4E257F689}"/>
            </a:ext>
          </a:extLst>
        </xdr:cNvPr>
        <xdr:cNvGrpSpPr/>
      </xdr:nvGrpSpPr>
      <xdr:grpSpPr>
        <a:xfrm>
          <a:off x="444500" y="243417"/>
          <a:ext cx="12700000" cy="952500"/>
          <a:chOff x="238125" y="238125"/>
          <a:chExt cx="12096750" cy="1428750"/>
        </a:xfrm>
      </xdr:grpSpPr>
      <xdr:pic>
        <xdr:nvPicPr>
          <xdr:cNvPr id="7" name="Afbeelding 6">
            <a:extLst>
              <a:ext uri="{FF2B5EF4-FFF2-40B4-BE49-F238E27FC236}">
                <a16:creationId xmlns:a16="http://schemas.microsoft.com/office/drawing/2014/main" id="{0367D6F0-B8EA-5B52-9038-6C364E795F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238125"/>
            <a:ext cx="12096750" cy="1428750"/>
          </a:xfrm>
          <a:prstGeom prst="rect">
            <a:avLst/>
          </a:prstGeom>
        </xdr:spPr>
      </xdr:pic>
      <xdr:sp macro="" textlink="">
        <xdr:nvSpPr>
          <xdr:cNvPr id="2" name="Tekstvak 1">
            <a:extLst>
              <a:ext uri="{FF2B5EF4-FFF2-40B4-BE49-F238E27FC236}">
                <a16:creationId xmlns:a16="http://schemas.microsoft.com/office/drawing/2014/main" id="{89B82571-9D23-CDB8-DC2E-DAE58B59E2F8}"/>
              </a:ext>
            </a:extLst>
          </xdr:cNvPr>
          <xdr:cNvSpPr txBox="1"/>
        </xdr:nvSpPr>
        <xdr:spPr>
          <a:xfrm>
            <a:off x="238125" y="404814"/>
            <a:ext cx="3638551"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800" b="0" i="1">
                <a:ln>
                  <a:solidFill>
                    <a:schemeClr val="tx1">
                      <a:lumMod val="65000"/>
                      <a:lumOff val="35000"/>
                    </a:schemeClr>
                  </a:solidFill>
                </a:ln>
                <a:solidFill>
                  <a:schemeClr val="bg1">
                    <a:lumMod val="95000"/>
                  </a:schemeClr>
                </a:solidFill>
                <a:latin typeface="Bahnschrift SemiBold" panose="020B0502040204020203" pitchFamily="34" charset="0"/>
              </a:rPr>
              <a:t>✔</a:t>
            </a:r>
            <a:r>
              <a:rPr lang="nl-NL" sz="2800" b="1" i="1">
                <a:ln>
                  <a:solidFill>
                    <a:schemeClr val="tx1">
                      <a:lumMod val="65000"/>
                      <a:lumOff val="35000"/>
                    </a:schemeClr>
                  </a:solidFill>
                </a:ln>
                <a:solidFill>
                  <a:schemeClr val="bg1">
                    <a:lumMod val="95000"/>
                  </a:schemeClr>
                </a:solidFill>
                <a:latin typeface="Bahnschrift SemiBold" panose="020B0502040204020203" pitchFamily="34" charset="0"/>
              </a:rPr>
              <a:t>ExcelPlanners.nl</a:t>
            </a:r>
          </a:p>
        </xdr:txBody>
      </xdr:sp>
    </xdr:grpSp>
    <xdr:clientData/>
  </xdr:twoCellAnchor>
  <xdr:twoCellAnchor editAs="oneCell">
    <xdr:from>
      <xdr:col>4</xdr:col>
      <xdr:colOff>47625</xdr:colOff>
      <xdr:row>46</xdr:row>
      <xdr:rowOff>76199</xdr:rowOff>
    </xdr:from>
    <xdr:to>
      <xdr:col>14</xdr:col>
      <xdr:colOff>76200</xdr:colOff>
      <xdr:row>46</xdr:row>
      <xdr:rowOff>2209800</xdr:rowOff>
    </xdr:to>
    <xdr:grpSp>
      <xdr:nvGrpSpPr>
        <xdr:cNvPr id="5" name="Groep 4">
          <a:extLst>
            <a:ext uri="{FF2B5EF4-FFF2-40B4-BE49-F238E27FC236}">
              <a16:creationId xmlns:a16="http://schemas.microsoft.com/office/drawing/2014/main" id="{BF20B06A-516B-3EA2-9C04-3E5A34B1FDD6}"/>
            </a:ext>
          </a:extLst>
        </xdr:cNvPr>
        <xdr:cNvGrpSpPr/>
      </xdr:nvGrpSpPr>
      <xdr:grpSpPr>
        <a:xfrm>
          <a:off x="1293283" y="15485532"/>
          <a:ext cx="11017250" cy="2133601"/>
          <a:chOff x="1219200" y="13906499"/>
          <a:chExt cx="10515600" cy="2133601"/>
        </a:xfrm>
      </xdr:grpSpPr>
      <xdr:pic>
        <xdr:nvPicPr>
          <xdr:cNvPr id="4" name="Afbeelding 3">
            <a:extLst>
              <a:ext uri="{FF2B5EF4-FFF2-40B4-BE49-F238E27FC236}">
                <a16:creationId xmlns:a16="http://schemas.microsoft.com/office/drawing/2014/main" id="{0C0491D8-2CB5-A808-6DFD-A1491343D5CC}"/>
              </a:ext>
            </a:extLst>
          </xdr:cNvPr>
          <xdr:cNvPicPr>
            <a:picLocks noChangeAspect="1"/>
          </xdr:cNvPicPr>
        </xdr:nvPicPr>
        <xdr:blipFill>
          <a:blip xmlns:r="http://schemas.openxmlformats.org/officeDocument/2006/relationships" r:embed="rId2"/>
          <a:stretch>
            <a:fillRect/>
          </a:stretch>
        </xdr:blipFill>
        <xdr:spPr>
          <a:xfrm>
            <a:off x="1219200" y="13906499"/>
            <a:ext cx="10515600" cy="2133601"/>
          </a:xfrm>
          <a:prstGeom prst="rect">
            <a:avLst/>
          </a:prstGeom>
        </xdr:spPr>
      </xdr:pic>
      <xdr:cxnSp macro="">
        <xdr:nvCxnSpPr>
          <xdr:cNvPr id="6" name="Rechte verbindingslijn met pijl 5">
            <a:extLst>
              <a:ext uri="{FF2B5EF4-FFF2-40B4-BE49-F238E27FC236}">
                <a16:creationId xmlns:a16="http://schemas.microsoft.com/office/drawing/2014/main" id="{64E3E9D4-A183-83CB-F5DC-C8C7A0EFDC5D}"/>
              </a:ext>
            </a:extLst>
          </xdr:cNvPr>
          <xdr:cNvCxnSpPr/>
        </xdr:nvCxnSpPr>
        <xdr:spPr>
          <a:xfrm flipV="1">
            <a:off x="3816353" y="14268688"/>
            <a:ext cx="325993" cy="486137"/>
          </a:xfrm>
          <a:prstGeom prst="straightConnector1">
            <a:avLst/>
          </a:prstGeom>
          <a:ln w="50800">
            <a:solidFill>
              <a:srgbClr val="5E7244"/>
            </a:solidFill>
            <a:headEnd type="none"/>
            <a:tailEnd type="stealth" w="lg" len="lg"/>
          </a:ln>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4</xdr:col>
      <xdr:colOff>47625</xdr:colOff>
      <xdr:row>50</xdr:row>
      <xdr:rowOff>66674</xdr:rowOff>
    </xdr:from>
    <xdr:to>
      <xdr:col>14</xdr:col>
      <xdr:colOff>19050</xdr:colOff>
      <xdr:row>50</xdr:row>
      <xdr:rowOff>2152649</xdr:rowOff>
    </xdr:to>
    <xdr:pic>
      <xdr:nvPicPr>
        <xdr:cNvPr id="8" name="Afbeelding 7">
          <a:extLst>
            <a:ext uri="{FF2B5EF4-FFF2-40B4-BE49-F238E27FC236}">
              <a16:creationId xmlns:a16="http://schemas.microsoft.com/office/drawing/2014/main" id="{8EBCA7E1-47F1-580B-C226-1B907969AAFB}"/>
            </a:ext>
          </a:extLst>
        </xdr:cNvPr>
        <xdr:cNvPicPr>
          <a:picLocks noChangeAspect="1"/>
        </xdr:cNvPicPr>
      </xdr:nvPicPr>
      <xdr:blipFill>
        <a:blip xmlns:r="http://schemas.openxmlformats.org/officeDocument/2006/relationships" r:embed="rId3"/>
        <a:stretch>
          <a:fillRect/>
        </a:stretch>
      </xdr:blipFill>
      <xdr:spPr>
        <a:xfrm>
          <a:off x="1238250" y="19516724"/>
          <a:ext cx="10439400" cy="2085975"/>
        </a:xfrm>
        <a:prstGeom prst="rect">
          <a:avLst/>
        </a:prstGeom>
      </xdr:spPr>
    </xdr:pic>
    <xdr:clientData/>
  </xdr:twoCellAnchor>
  <xdr:twoCellAnchor>
    <xdr:from>
      <xdr:col>16</xdr:col>
      <xdr:colOff>142875</xdr:colOff>
      <xdr:row>19</xdr:row>
      <xdr:rowOff>0</xdr:rowOff>
    </xdr:from>
    <xdr:to>
      <xdr:col>16</xdr:col>
      <xdr:colOff>476250</xdr:colOff>
      <xdr:row>23</xdr:row>
      <xdr:rowOff>190500</xdr:rowOff>
    </xdr:to>
    <xdr:sp macro="" textlink="">
      <xdr:nvSpPr>
        <xdr:cNvPr id="12" name="Pijl: omlaag 11">
          <a:extLst>
            <a:ext uri="{FF2B5EF4-FFF2-40B4-BE49-F238E27FC236}">
              <a16:creationId xmlns:a16="http://schemas.microsoft.com/office/drawing/2014/main" id="{FBBD6D78-0744-417C-A8C8-D9CB342D4208}"/>
            </a:ext>
          </a:extLst>
        </xdr:cNvPr>
        <xdr:cNvSpPr/>
      </xdr:nvSpPr>
      <xdr:spPr>
        <a:xfrm>
          <a:off x="11991975" y="6534150"/>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absolute">
    <xdr:from>
      <xdr:col>16</xdr:col>
      <xdr:colOff>158750</xdr:colOff>
      <xdr:row>11</xdr:row>
      <xdr:rowOff>58209</xdr:rowOff>
    </xdr:from>
    <xdr:to>
      <xdr:col>16</xdr:col>
      <xdr:colOff>495300</xdr:colOff>
      <xdr:row>14</xdr:row>
      <xdr:rowOff>578909</xdr:rowOff>
    </xdr:to>
    <xdr:sp macro="" textlink="">
      <xdr:nvSpPr>
        <xdr:cNvPr id="13" name="Pijl: omlaag 12">
          <a:extLst>
            <a:ext uri="{FF2B5EF4-FFF2-40B4-BE49-F238E27FC236}">
              <a16:creationId xmlns:a16="http://schemas.microsoft.com/office/drawing/2014/main" id="{0A757E2C-C668-460E-91EB-AEAF83488945}"/>
            </a:ext>
          </a:extLst>
        </xdr:cNvPr>
        <xdr:cNvSpPr/>
      </xdr:nvSpPr>
      <xdr:spPr>
        <a:xfrm>
          <a:off x="12604750" y="3307292"/>
          <a:ext cx="336550" cy="806450"/>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142875</xdr:colOff>
      <xdr:row>34</xdr:row>
      <xdr:rowOff>0</xdr:rowOff>
    </xdr:from>
    <xdr:to>
      <xdr:col>16</xdr:col>
      <xdr:colOff>476250</xdr:colOff>
      <xdr:row>37</xdr:row>
      <xdr:rowOff>152400</xdr:rowOff>
    </xdr:to>
    <xdr:sp macro="" textlink="">
      <xdr:nvSpPr>
        <xdr:cNvPr id="14" name="Pijl: omlaag 13">
          <a:extLst>
            <a:ext uri="{FF2B5EF4-FFF2-40B4-BE49-F238E27FC236}">
              <a16:creationId xmlns:a16="http://schemas.microsoft.com/office/drawing/2014/main" id="{A1860FE7-BE23-4425-B21A-0A79C826015C}"/>
            </a:ext>
          </a:extLst>
        </xdr:cNvPr>
        <xdr:cNvSpPr/>
      </xdr:nvSpPr>
      <xdr:spPr>
        <a:xfrm>
          <a:off x="11991975" y="13201650"/>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142875</xdr:colOff>
      <xdr:row>45</xdr:row>
      <xdr:rowOff>0</xdr:rowOff>
    </xdr:from>
    <xdr:to>
      <xdr:col>16</xdr:col>
      <xdr:colOff>476250</xdr:colOff>
      <xdr:row>46</xdr:row>
      <xdr:rowOff>609600</xdr:rowOff>
    </xdr:to>
    <xdr:sp macro="" textlink="">
      <xdr:nvSpPr>
        <xdr:cNvPr id="15" name="Pijl: omlaag 14">
          <a:extLst>
            <a:ext uri="{FF2B5EF4-FFF2-40B4-BE49-F238E27FC236}">
              <a16:creationId xmlns:a16="http://schemas.microsoft.com/office/drawing/2014/main" id="{89F53265-A07D-40FA-8E10-649E8799417F}"/>
            </a:ext>
          </a:extLst>
        </xdr:cNvPr>
        <xdr:cNvSpPr/>
      </xdr:nvSpPr>
      <xdr:spPr>
        <a:xfrm>
          <a:off x="11991975" y="15973425"/>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142875</xdr:colOff>
      <xdr:row>49</xdr:row>
      <xdr:rowOff>0</xdr:rowOff>
    </xdr:from>
    <xdr:to>
      <xdr:col>16</xdr:col>
      <xdr:colOff>476250</xdr:colOff>
      <xdr:row>50</xdr:row>
      <xdr:rowOff>609600</xdr:rowOff>
    </xdr:to>
    <xdr:sp macro="" textlink="">
      <xdr:nvSpPr>
        <xdr:cNvPr id="16" name="Pijl: omlaag 15">
          <a:extLst>
            <a:ext uri="{FF2B5EF4-FFF2-40B4-BE49-F238E27FC236}">
              <a16:creationId xmlns:a16="http://schemas.microsoft.com/office/drawing/2014/main" id="{53187D7E-6FE3-49DD-8CBE-24621508608E}"/>
            </a:ext>
          </a:extLst>
        </xdr:cNvPr>
        <xdr:cNvSpPr/>
      </xdr:nvSpPr>
      <xdr:spPr>
        <a:xfrm>
          <a:off x="11991975" y="18840450"/>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190498</xdr:colOff>
      <xdr:row>1</xdr:row>
      <xdr:rowOff>1</xdr:rowOff>
    </xdr:from>
    <xdr:to>
      <xdr:col>20</xdr:col>
      <xdr:colOff>0</xdr:colOff>
      <xdr:row>2</xdr:row>
      <xdr:rowOff>0</xdr:rowOff>
    </xdr:to>
    <xdr:grpSp>
      <xdr:nvGrpSpPr>
        <xdr:cNvPr id="4" name="Groep 3">
          <a:extLst>
            <a:ext uri="{FF2B5EF4-FFF2-40B4-BE49-F238E27FC236}">
              <a16:creationId xmlns:a16="http://schemas.microsoft.com/office/drawing/2014/main" id="{AD3581D2-CC79-60C7-14B7-9F2B93E97975}"/>
            </a:ext>
          </a:extLst>
        </xdr:cNvPr>
        <xdr:cNvGrpSpPr/>
      </xdr:nvGrpSpPr>
      <xdr:grpSpPr>
        <a:xfrm>
          <a:off x="391581" y="243418"/>
          <a:ext cx="12752919" cy="952499"/>
          <a:chOff x="190083" y="238126"/>
          <a:chExt cx="12240033" cy="1428749"/>
        </a:xfrm>
      </xdr:grpSpPr>
      <xdr:pic>
        <xdr:nvPicPr>
          <xdr:cNvPr id="5" name="Afbeelding 4">
            <a:extLst>
              <a:ext uri="{FF2B5EF4-FFF2-40B4-BE49-F238E27FC236}">
                <a16:creationId xmlns:a16="http://schemas.microsoft.com/office/drawing/2014/main" id="{FFCF80D9-B755-4711-8CD9-79294271B2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238126"/>
            <a:ext cx="12191991" cy="1428749"/>
          </a:xfrm>
          <a:prstGeom prst="rect">
            <a:avLst/>
          </a:prstGeom>
        </xdr:spPr>
      </xdr:pic>
      <xdr:sp macro="" textlink="">
        <xdr:nvSpPr>
          <xdr:cNvPr id="3" name="Tekstvak 2">
            <a:extLst>
              <a:ext uri="{FF2B5EF4-FFF2-40B4-BE49-F238E27FC236}">
                <a16:creationId xmlns:a16="http://schemas.microsoft.com/office/drawing/2014/main" id="{86022E59-41FE-47E5-BA6E-7CE6D04609AE}"/>
              </a:ext>
            </a:extLst>
          </xdr:cNvPr>
          <xdr:cNvSpPr txBox="1"/>
        </xdr:nvSpPr>
        <xdr:spPr>
          <a:xfrm>
            <a:off x="190083" y="404812"/>
            <a:ext cx="3751033"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800" b="0" i="1">
                <a:ln>
                  <a:solidFill>
                    <a:schemeClr val="tx1">
                      <a:lumMod val="65000"/>
                      <a:lumOff val="35000"/>
                    </a:schemeClr>
                  </a:solidFill>
                </a:ln>
                <a:solidFill>
                  <a:schemeClr val="bg1">
                    <a:lumMod val="95000"/>
                  </a:schemeClr>
                </a:solidFill>
                <a:latin typeface="Bahnschrift SemiBold" panose="020B0502040204020203" pitchFamily="34" charset="0"/>
              </a:rPr>
              <a:t>✔</a:t>
            </a:r>
            <a:r>
              <a:rPr lang="nl-NL" sz="2800" b="1" i="1">
                <a:ln>
                  <a:solidFill>
                    <a:schemeClr val="tx1">
                      <a:lumMod val="65000"/>
                      <a:lumOff val="35000"/>
                    </a:schemeClr>
                  </a:solidFill>
                </a:ln>
                <a:solidFill>
                  <a:schemeClr val="bg1">
                    <a:lumMod val="95000"/>
                  </a:schemeClr>
                </a:solidFill>
                <a:latin typeface="Bahnschrift SemiBold" panose="020B0502040204020203" pitchFamily="34" charset="0"/>
              </a:rPr>
              <a:t>ExcelPlanners.nl</a:t>
            </a:r>
          </a:p>
        </xdr:txBody>
      </xdr:sp>
    </xdr:grpSp>
    <xdr:clientData/>
  </xdr:twoCellAnchor>
  <xdr:twoCellAnchor editAs="absolute">
    <xdr:from>
      <xdr:col>19</xdr:col>
      <xdr:colOff>158750</xdr:colOff>
      <xdr:row>5</xdr:row>
      <xdr:rowOff>1104900</xdr:rowOff>
    </xdr:from>
    <xdr:to>
      <xdr:col>19</xdr:col>
      <xdr:colOff>495300</xdr:colOff>
      <xdr:row>7</xdr:row>
      <xdr:rowOff>19050</xdr:rowOff>
    </xdr:to>
    <xdr:sp macro="" textlink="">
      <xdr:nvSpPr>
        <xdr:cNvPr id="6" name="Pijl: omlaag 5">
          <a:extLst>
            <a:ext uri="{FF2B5EF4-FFF2-40B4-BE49-F238E27FC236}">
              <a16:creationId xmlns:a16="http://schemas.microsoft.com/office/drawing/2014/main" id="{738D5FB6-D0AC-43EB-87D5-A678B95DF4D4}"/>
            </a:ext>
          </a:extLst>
        </xdr:cNvPr>
        <xdr:cNvSpPr/>
      </xdr:nvSpPr>
      <xdr:spPr>
        <a:xfrm>
          <a:off x="12011025" y="3305175"/>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9</xdr:col>
      <xdr:colOff>0</xdr:colOff>
      <xdr:row>5</xdr:row>
      <xdr:rowOff>0</xdr:rowOff>
    </xdr:from>
    <xdr:to>
      <xdr:col>18</xdr:col>
      <xdr:colOff>95249</xdr:colOff>
      <xdr:row>5</xdr:row>
      <xdr:rowOff>1695449</xdr:rowOff>
    </xdr:to>
    <xdr:graphicFrame macro="">
      <xdr:nvGraphicFramePr>
        <xdr:cNvPr id="2" name="Grafiek 1">
          <a:extLst>
            <a:ext uri="{FF2B5EF4-FFF2-40B4-BE49-F238E27FC236}">
              <a16:creationId xmlns:a16="http://schemas.microsoft.com/office/drawing/2014/main" id="{41C3FE5B-A018-A2A9-6DA7-F8602DC657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xdr:colOff>
      <xdr:row>5</xdr:row>
      <xdr:rowOff>0</xdr:rowOff>
    </xdr:from>
    <xdr:to>
      <xdr:col>8</xdr:col>
      <xdr:colOff>0</xdr:colOff>
      <xdr:row>6</xdr:row>
      <xdr:rowOff>0</xdr:rowOff>
    </xdr:to>
    <xdr:graphicFrame macro="">
      <xdr:nvGraphicFramePr>
        <xdr:cNvPr id="7" name="Grafiek 6">
          <a:extLst>
            <a:ext uri="{FF2B5EF4-FFF2-40B4-BE49-F238E27FC236}">
              <a16:creationId xmlns:a16="http://schemas.microsoft.com/office/drawing/2014/main" id="{CD88ACCE-F30A-2750-08C9-9BE4E7D564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180975</xdr:colOff>
      <xdr:row>1</xdr:row>
      <xdr:rowOff>2</xdr:rowOff>
    </xdr:from>
    <xdr:to>
      <xdr:col>14</xdr:col>
      <xdr:colOff>0</xdr:colOff>
      <xdr:row>2</xdr:row>
      <xdr:rowOff>0</xdr:rowOff>
    </xdr:to>
    <xdr:grpSp>
      <xdr:nvGrpSpPr>
        <xdr:cNvPr id="4" name="Groep 3">
          <a:extLst>
            <a:ext uri="{FF2B5EF4-FFF2-40B4-BE49-F238E27FC236}">
              <a16:creationId xmlns:a16="http://schemas.microsoft.com/office/drawing/2014/main" id="{0CE73750-23A1-F6F8-B962-FFCADD023A93}"/>
            </a:ext>
          </a:extLst>
        </xdr:cNvPr>
        <xdr:cNvGrpSpPr/>
      </xdr:nvGrpSpPr>
      <xdr:grpSpPr>
        <a:xfrm>
          <a:off x="378883" y="243419"/>
          <a:ext cx="12765617" cy="952498"/>
          <a:chOff x="181005" y="238127"/>
          <a:chExt cx="12125295" cy="1428748"/>
        </a:xfrm>
      </xdr:grpSpPr>
      <xdr:pic>
        <xdr:nvPicPr>
          <xdr:cNvPr id="2" name="Afbeelding 1">
            <a:extLst>
              <a:ext uri="{FF2B5EF4-FFF2-40B4-BE49-F238E27FC236}">
                <a16:creationId xmlns:a16="http://schemas.microsoft.com/office/drawing/2014/main" id="{75E5A9DD-F24D-43A8-BD2E-C0DA159935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238127"/>
            <a:ext cx="12068175" cy="1428748"/>
          </a:xfrm>
          <a:prstGeom prst="rect">
            <a:avLst/>
          </a:prstGeom>
        </xdr:spPr>
      </xdr:pic>
      <xdr:sp macro="" textlink="">
        <xdr:nvSpPr>
          <xdr:cNvPr id="3" name="Tekstvak 2">
            <a:extLst>
              <a:ext uri="{FF2B5EF4-FFF2-40B4-BE49-F238E27FC236}">
                <a16:creationId xmlns:a16="http://schemas.microsoft.com/office/drawing/2014/main" id="{5D3E9F41-A7DB-4743-870E-369FB2212DBC}"/>
              </a:ext>
            </a:extLst>
          </xdr:cNvPr>
          <xdr:cNvSpPr txBox="1"/>
        </xdr:nvSpPr>
        <xdr:spPr>
          <a:xfrm>
            <a:off x="181005" y="404813"/>
            <a:ext cx="3724275" cy="819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800" b="0" i="1">
                <a:ln>
                  <a:solidFill>
                    <a:schemeClr val="tx1">
                      <a:lumMod val="65000"/>
                      <a:lumOff val="35000"/>
                    </a:schemeClr>
                  </a:solidFill>
                </a:ln>
                <a:solidFill>
                  <a:schemeClr val="bg1">
                    <a:lumMod val="95000"/>
                  </a:schemeClr>
                </a:solidFill>
                <a:latin typeface="Bahnschrift SemiBold" panose="020B0502040204020203" pitchFamily="34" charset="0"/>
              </a:rPr>
              <a:t>✔</a:t>
            </a:r>
            <a:r>
              <a:rPr lang="nl-NL" sz="2800" b="1" i="1">
                <a:ln>
                  <a:solidFill>
                    <a:schemeClr val="tx1">
                      <a:lumMod val="65000"/>
                      <a:lumOff val="35000"/>
                    </a:schemeClr>
                  </a:solidFill>
                </a:ln>
                <a:solidFill>
                  <a:schemeClr val="bg1">
                    <a:lumMod val="95000"/>
                  </a:schemeClr>
                </a:solidFill>
                <a:latin typeface="Bahnschrift SemiBold" panose="020B0502040204020203" pitchFamily="34" charset="0"/>
              </a:rPr>
              <a:t>ExcelPlanners.nl</a:t>
            </a:r>
          </a:p>
        </xdr:txBody>
      </xdr:sp>
    </xdr:grpSp>
    <xdr:clientData/>
  </xdr:twoCellAnchor>
  <xdr:twoCellAnchor editAs="absolute">
    <xdr:from>
      <xdr:col>13</xdr:col>
      <xdr:colOff>154516</xdr:colOff>
      <xdr:row>10</xdr:row>
      <xdr:rowOff>190501</xdr:rowOff>
    </xdr:from>
    <xdr:to>
      <xdr:col>13</xdr:col>
      <xdr:colOff>482966</xdr:colOff>
      <xdr:row>14</xdr:row>
      <xdr:rowOff>196850</xdr:rowOff>
    </xdr:to>
    <xdr:sp macro="" textlink="">
      <xdr:nvSpPr>
        <xdr:cNvPr id="5" name="Pijl: omlaag 4">
          <a:extLst>
            <a:ext uri="{FF2B5EF4-FFF2-40B4-BE49-F238E27FC236}">
              <a16:creationId xmlns:a16="http://schemas.microsoft.com/office/drawing/2014/main" id="{2E54DE70-6888-46B0-A47D-4FE6A9A92F74}"/>
            </a:ext>
          </a:extLst>
        </xdr:cNvPr>
        <xdr:cNvSpPr/>
      </xdr:nvSpPr>
      <xdr:spPr>
        <a:xfrm>
          <a:off x="12600516" y="3312584"/>
          <a:ext cx="334800" cy="810683"/>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72535</xdr:colOff>
      <xdr:row>1</xdr:row>
      <xdr:rowOff>819150</xdr:rowOff>
    </xdr:to>
    <xdr:sp macro="" textlink="">
      <xdr:nvSpPr>
        <xdr:cNvPr id="2" name="Tekstvak 1">
          <a:extLst>
            <a:ext uri="{FF2B5EF4-FFF2-40B4-BE49-F238E27FC236}">
              <a16:creationId xmlns:a16="http://schemas.microsoft.com/office/drawing/2014/main" id="{7D9CEDA5-7ACF-4EAD-9D0E-571414695724}"/>
            </a:ext>
          </a:extLst>
        </xdr:cNvPr>
        <xdr:cNvSpPr txBox="1"/>
      </xdr:nvSpPr>
      <xdr:spPr>
        <a:xfrm>
          <a:off x="238125" y="238125"/>
          <a:ext cx="3730135"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3600" b="1" i="1">
              <a:ln>
                <a:solidFill>
                  <a:schemeClr val="tx1">
                    <a:lumMod val="65000"/>
                    <a:lumOff val="35000"/>
                  </a:schemeClr>
                </a:solidFill>
              </a:ln>
              <a:solidFill>
                <a:schemeClr val="bg1">
                  <a:lumMod val="95000"/>
                </a:schemeClr>
              </a:solidFill>
              <a:latin typeface="Bahnschrift SemiBold" panose="020B0502040204020203" pitchFamily="34" charset="0"/>
            </a:rPr>
            <a:t>ExcelPlanners</a:t>
          </a:r>
          <a:r>
            <a:rPr lang="nl-NL" sz="2800" b="1" i="1">
              <a:ln>
                <a:solidFill>
                  <a:schemeClr val="tx1">
                    <a:lumMod val="65000"/>
                    <a:lumOff val="35000"/>
                  </a:schemeClr>
                </a:solidFill>
              </a:ln>
              <a:solidFill>
                <a:schemeClr val="bg1">
                  <a:lumMod val="95000"/>
                </a:schemeClr>
              </a:solidFill>
              <a:latin typeface="Bahnschrift SemiBold" panose="020B0502040204020203" pitchFamily="34" charset="0"/>
            </a:rPr>
            <a:t>.nl</a:t>
          </a:r>
        </a:p>
      </xdr:txBody>
    </xdr:sp>
    <xdr:clientData/>
  </xdr:twoCellAnchor>
  <xdr:twoCellAnchor>
    <xdr:from>
      <xdr:col>1</xdr:col>
      <xdr:colOff>190051</xdr:colOff>
      <xdr:row>0</xdr:row>
      <xdr:rowOff>238124</xdr:rowOff>
    </xdr:from>
    <xdr:to>
      <xdr:col>20</xdr:col>
      <xdr:colOff>0</xdr:colOff>
      <xdr:row>2</xdr:row>
      <xdr:rowOff>0</xdr:rowOff>
    </xdr:to>
    <xdr:grpSp>
      <xdr:nvGrpSpPr>
        <xdr:cNvPr id="3" name="Groep 2">
          <a:extLst>
            <a:ext uri="{FF2B5EF4-FFF2-40B4-BE49-F238E27FC236}">
              <a16:creationId xmlns:a16="http://schemas.microsoft.com/office/drawing/2014/main" id="{BBE16532-8A4B-46DC-81C0-061C156457E6}"/>
            </a:ext>
          </a:extLst>
        </xdr:cNvPr>
        <xdr:cNvGrpSpPr/>
      </xdr:nvGrpSpPr>
      <xdr:grpSpPr>
        <a:xfrm>
          <a:off x="391134" y="241299"/>
          <a:ext cx="12763949" cy="954618"/>
          <a:chOff x="151875" y="238126"/>
          <a:chExt cx="12154425" cy="1428749"/>
        </a:xfrm>
      </xdr:grpSpPr>
      <xdr:pic>
        <xdr:nvPicPr>
          <xdr:cNvPr id="4" name="Afbeelding 3">
            <a:extLst>
              <a:ext uri="{FF2B5EF4-FFF2-40B4-BE49-F238E27FC236}">
                <a16:creationId xmlns:a16="http://schemas.microsoft.com/office/drawing/2014/main" id="{949D3546-D4F2-E101-4B9A-083D04CDE3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38126"/>
            <a:ext cx="12106275" cy="1428749"/>
          </a:xfrm>
          <a:prstGeom prst="rect">
            <a:avLst/>
          </a:prstGeom>
        </xdr:spPr>
      </xdr:pic>
      <xdr:sp macro="" textlink="">
        <xdr:nvSpPr>
          <xdr:cNvPr id="5" name="Tekstvak 4">
            <a:extLst>
              <a:ext uri="{FF2B5EF4-FFF2-40B4-BE49-F238E27FC236}">
                <a16:creationId xmlns:a16="http://schemas.microsoft.com/office/drawing/2014/main" id="{0897E127-EE75-D569-C7FD-C1CF6678C893}"/>
              </a:ext>
            </a:extLst>
          </xdr:cNvPr>
          <xdr:cNvSpPr txBox="1"/>
        </xdr:nvSpPr>
        <xdr:spPr>
          <a:xfrm>
            <a:off x="151875" y="404812"/>
            <a:ext cx="3724275"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800" b="0" i="1">
                <a:ln>
                  <a:solidFill>
                    <a:schemeClr val="tx1">
                      <a:lumMod val="65000"/>
                      <a:lumOff val="35000"/>
                    </a:schemeClr>
                  </a:solidFill>
                </a:ln>
                <a:solidFill>
                  <a:schemeClr val="bg1">
                    <a:lumMod val="95000"/>
                  </a:schemeClr>
                </a:solidFill>
                <a:latin typeface="Bahnschrift SemiBold" panose="020B0502040204020203" pitchFamily="34" charset="0"/>
              </a:rPr>
              <a:t>✔</a:t>
            </a:r>
            <a:r>
              <a:rPr lang="nl-NL" sz="2800" b="1" i="1">
                <a:ln>
                  <a:solidFill>
                    <a:schemeClr val="tx1">
                      <a:lumMod val="65000"/>
                      <a:lumOff val="35000"/>
                    </a:schemeClr>
                  </a:solidFill>
                </a:ln>
                <a:solidFill>
                  <a:schemeClr val="bg1">
                    <a:lumMod val="95000"/>
                  </a:schemeClr>
                </a:solidFill>
                <a:latin typeface="Bahnschrift SemiBold" panose="020B0502040204020203" pitchFamily="34" charset="0"/>
              </a:rPr>
              <a:t>ExcelPlanners.nl</a:t>
            </a:r>
          </a:p>
        </xdr:txBody>
      </xdr:sp>
    </xdr:grpSp>
    <xdr:clientData/>
  </xdr:twoCellAnchor>
  <xdr:twoCellAnchor editAs="absolute">
    <xdr:from>
      <xdr:col>19</xdr:col>
      <xdr:colOff>169334</xdr:colOff>
      <xdr:row>10</xdr:row>
      <xdr:rowOff>203199</xdr:rowOff>
    </xdr:from>
    <xdr:to>
      <xdr:col>19</xdr:col>
      <xdr:colOff>505884</xdr:colOff>
      <xdr:row>14</xdr:row>
      <xdr:rowOff>103032</xdr:rowOff>
    </xdr:to>
    <xdr:sp macro="" textlink="">
      <xdr:nvSpPr>
        <xdr:cNvPr id="6" name="Pijl: omlaag 5">
          <a:extLst>
            <a:ext uri="{FF2B5EF4-FFF2-40B4-BE49-F238E27FC236}">
              <a16:creationId xmlns:a16="http://schemas.microsoft.com/office/drawing/2014/main" id="{4ED238D6-CB13-4C5C-AD2A-3043DAE3303C}"/>
            </a:ext>
          </a:extLst>
        </xdr:cNvPr>
        <xdr:cNvSpPr/>
      </xdr:nvSpPr>
      <xdr:spPr>
        <a:xfrm>
          <a:off x="12625917" y="3325282"/>
          <a:ext cx="336550" cy="810000"/>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17</xdr:col>
      <xdr:colOff>0</xdr:colOff>
      <xdr:row>2</xdr:row>
      <xdr:rowOff>0</xdr:rowOff>
    </xdr:to>
    <xdr:pic>
      <xdr:nvPicPr>
        <xdr:cNvPr id="4" name="Afbeelding 3">
          <a:extLst>
            <a:ext uri="{FF2B5EF4-FFF2-40B4-BE49-F238E27FC236}">
              <a16:creationId xmlns:a16="http://schemas.microsoft.com/office/drawing/2014/main" id="{C4915E55-7634-4F93-8184-6AD9122CEB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238125"/>
          <a:ext cx="12096750" cy="1428750"/>
        </a:xfrm>
        <a:prstGeom prst="rect">
          <a:avLst/>
        </a:prstGeom>
      </xdr:spPr>
    </xdr:pic>
    <xdr:clientData/>
  </xdr:twoCellAnchor>
  <xdr:twoCellAnchor>
    <xdr:from>
      <xdr:col>1</xdr:col>
      <xdr:colOff>190501</xdr:colOff>
      <xdr:row>1</xdr:row>
      <xdr:rowOff>114302</xdr:rowOff>
    </xdr:from>
    <xdr:to>
      <xdr:col>5</xdr:col>
      <xdr:colOff>2813926</xdr:colOff>
      <xdr:row>1</xdr:row>
      <xdr:rowOff>661502</xdr:rowOff>
    </xdr:to>
    <xdr:sp macro="" textlink="">
      <xdr:nvSpPr>
        <xdr:cNvPr id="5" name="Tekstvak 4">
          <a:extLst>
            <a:ext uri="{FF2B5EF4-FFF2-40B4-BE49-F238E27FC236}">
              <a16:creationId xmlns:a16="http://schemas.microsoft.com/office/drawing/2014/main" id="{69068C50-97D9-455A-BA3B-92986EE333CD}"/>
            </a:ext>
          </a:extLst>
        </xdr:cNvPr>
        <xdr:cNvSpPr txBox="1"/>
      </xdr:nvSpPr>
      <xdr:spPr>
        <a:xfrm>
          <a:off x="381001" y="352427"/>
          <a:ext cx="3718800" cy="54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800" b="0" i="1">
              <a:ln>
                <a:solidFill>
                  <a:schemeClr val="tx1">
                    <a:lumMod val="65000"/>
                    <a:lumOff val="35000"/>
                  </a:schemeClr>
                </a:solidFill>
              </a:ln>
              <a:solidFill>
                <a:schemeClr val="bg1">
                  <a:lumMod val="95000"/>
                </a:schemeClr>
              </a:solidFill>
              <a:latin typeface="Bahnschrift SemiBold" panose="020B0502040204020203" pitchFamily="34" charset="0"/>
            </a:rPr>
            <a:t>✔</a:t>
          </a:r>
          <a:r>
            <a:rPr lang="nl-NL" sz="2800" b="1" i="1">
              <a:ln>
                <a:solidFill>
                  <a:schemeClr val="tx1">
                    <a:lumMod val="65000"/>
                    <a:lumOff val="35000"/>
                  </a:schemeClr>
                </a:solidFill>
              </a:ln>
              <a:solidFill>
                <a:schemeClr val="bg1">
                  <a:lumMod val="95000"/>
                </a:schemeClr>
              </a:solidFill>
              <a:latin typeface="Bahnschrift SemiBold" panose="020B0502040204020203" pitchFamily="34" charset="0"/>
            </a:rPr>
            <a:t>ExcelPlanners.nl</a:t>
          </a:r>
        </a:p>
      </xdr:txBody>
    </xdr:sp>
    <xdr:clientData/>
  </xdr:twoCellAnchor>
  <xdr:twoCellAnchor editAs="absolute">
    <xdr:from>
      <xdr:col>16</xdr:col>
      <xdr:colOff>158750</xdr:colOff>
      <xdr:row>11</xdr:row>
      <xdr:rowOff>76200</xdr:rowOff>
    </xdr:from>
    <xdr:to>
      <xdr:col>16</xdr:col>
      <xdr:colOff>495300</xdr:colOff>
      <xdr:row>13</xdr:row>
      <xdr:rowOff>692150</xdr:rowOff>
    </xdr:to>
    <xdr:sp macro="" textlink="">
      <xdr:nvSpPr>
        <xdr:cNvPr id="2" name="Pijl: omlaag 1">
          <a:extLst>
            <a:ext uri="{FF2B5EF4-FFF2-40B4-BE49-F238E27FC236}">
              <a16:creationId xmlns:a16="http://schemas.microsoft.com/office/drawing/2014/main" id="{EBB2C0A7-2C50-46B8-A8F6-949799D04C71}"/>
            </a:ext>
          </a:extLst>
        </xdr:cNvPr>
        <xdr:cNvSpPr/>
      </xdr:nvSpPr>
      <xdr:spPr>
        <a:xfrm>
          <a:off x="12011025" y="3305175"/>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16</xdr:col>
      <xdr:colOff>161925</xdr:colOff>
      <xdr:row>23</xdr:row>
      <xdr:rowOff>76200</xdr:rowOff>
    </xdr:from>
    <xdr:to>
      <xdr:col>16</xdr:col>
      <xdr:colOff>495300</xdr:colOff>
      <xdr:row>24</xdr:row>
      <xdr:rowOff>57150</xdr:rowOff>
    </xdr:to>
    <xdr:sp macro="" textlink="">
      <xdr:nvSpPr>
        <xdr:cNvPr id="13" name="Pijl: omlaag 12">
          <a:extLst>
            <a:ext uri="{FF2B5EF4-FFF2-40B4-BE49-F238E27FC236}">
              <a16:creationId xmlns:a16="http://schemas.microsoft.com/office/drawing/2014/main" id="{66C04850-E696-4A85-92DC-60D4C41D4CBD}"/>
            </a:ext>
          </a:extLst>
        </xdr:cNvPr>
        <xdr:cNvSpPr/>
      </xdr:nvSpPr>
      <xdr:spPr>
        <a:xfrm>
          <a:off x="12011025" y="10134600"/>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16</xdr:col>
      <xdr:colOff>161925</xdr:colOff>
      <xdr:row>41</xdr:row>
      <xdr:rowOff>76200</xdr:rowOff>
    </xdr:from>
    <xdr:to>
      <xdr:col>16</xdr:col>
      <xdr:colOff>495300</xdr:colOff>
      <xdr:row>42</xdr:row>
      <xdr:rowOff>57150</xdr:rowOff>
    </xdr:to>
    <xdr:sp macro="" textlink="">
      <xdr:nvSpPr>
        <xdr:cNvPr id="14" name="Pijl: omlaag 13">
          <a:extLst>
            <a:ext uri="{FF2B5EF4-FFF2-40B4-BE49-F238E27FC236}">
              <a16:creationId xmlns:a16="http://schemas.microsoft.com/office/drawing/2014/main" id="{F01D5529-1776-48C2-9C87-D2598D3E5DAA}"/>
            </a:ext>
          </a:extLst>
        </xdr:cNvPr>
        <xdr:cNvSpPr/>
      </xdr:nvSpPr>
      <xdr:spPr>
        <a:xfrm>
          <a:off x="12011025" y="5629275"/>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16</xdr:col>
      <xdr:colOff>161925</xdr:colOff>
      <xdr:row>59</xdr:row>
      <xdr:rowOff>76200</xdr:rowOff>
    </xdr:from>
    <xdr:to>
      <xdr:col>16</xdr:col>
      <xdr:colOff>495300</xdr:colOff>
      <xdr:row>60</xdr:row>
      <xdr:rowOff>57150</xdr:rowOff>
    </xdr:to>
    <xdr:sp macro="" textlink="">
      <xdr:nvSpPr>
        <xdr:cNvPr id="22" name="Pijl: omlaag 21">
          <a:extLst>
            <a:ext uri="{FF2B5EF4-FFF2-40B4-BE49-F238E27FC236}">
              <a16:creationId xmlns:a16="http://schemas.microsoft.com/office/drawing/2014/main" id="{2263D5FD-1C63-417F-A49F-18A6545FA654}"/>
            </a:ext>
          </a:extLst>
        </xdr:cNvPr>
        <xdr:cNvSpPr/>
      </xdr:nvSpPr>
      <xdr:spPr>
        <a:xfrm>
          <a:off x="12011025" y="6029325"/>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16</xdr:col>
      <xdr:colOff>161925</xdr:colOff>
      <xdr:row>77</xdr:row>
      <xdr:rowOff>76200</xdr:rowOff>
    </xdr:from>
    <xdr:to>
      <xdr:col>16</xdr:col>
      <xdr:colOff>495300</xdr:colOff>
      <xdr:row>78</xdr:row>
      <xdr:rowOff>57150</xdr:rowOff>
    </xdr:to>
    <xdr:sp macro="" textlink="">
      <xdr:nvSpPr>
        <xdr:cNvPr id="23" name="Pijl: omlaag 22">
          <a:extLst>
            <a:ext uri="{FF2B5EF4-FFF2-40B4-BE49-F238E27FC236}">
              <a16:creationId xmlns:a16="http://schemas.microsoft.com/office/drawing/2014/main" id="{D7BC2056-BB11-4897-B08F-9E47DAC5982C}"/>
            </a:ext>
          </a:extLst>
        </xdr:cNvPr>
        <xdr:cNvSpPr/>
      </xdr:nvSpPr>
      <xdr:spPr>
        <a:xfrm>
          <a:off x="12011025" y="15706725"/>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16</xdr:col>
      <xdr:colOff>161925</xdr:colOff>
      <xdr:row>95</xdr:row>
      <xdr:rowOff>76200</xdr:rowOff>
    </xdr:from>
    <xdr:to>
      <xdr:col>16</xdr:col>
      <xdr:colOff>495300</xdr:colOff>
      <xdr:row>96</xdr:row>
      <xdr:rowOff>57150</xdr:rowOff>
    </xdr:to>
    <xdr:sp macro="" textlink="">
      <xdr:nvSpPr>
        <xdr:cNvPr id="24" name="Pijl: omlaag 23">
          <a:extLst>
            <a:ext uri="{FF2B5EF4-FFF2-40B4-BE49-F238E27FC236}">
              <a16:creationId xmlns:a16="http://schemas.microsoft.com/office/drawing/2014/main" id="{51D3D9D4-F0F9-48F1-869C-4918FE862588}"/>
            </a:ext>
          </a:extLst>
        </xdr:cNvPr>
        <xdr:cNvSpPr/>
      </xdr:nvSpPr>
      <xdr:spPr>
        <a:xfrm>
          <a:off x="12011025" y="20650200"/>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16</xdr:col>
      <xdr:colOff>161925</xdr:colOff>
      <xdr:row>113</xdr:row>
      <xdr:rowOff>76200</xdr:rowOff>
    </xdr:from>
    <xdr:to>
      <xdr:col>16</xdr:col>
      <xdr:colOff>495300</xdr:colOff>
      <xdr:row>114</xdr:row>
      <xdr:rowOff>57150</xdr:rowOff>
    </xdr:to>
    <xdr:sp macro="" textlink="">
      <xdr:nvSpPr>
        <xdr:cNvPr id="27" name="Pijl: omlaag 26">
          <a:extLst>
            <a:ext uri="{FF2B5EF4-FFF2-40B4-BE49-F238E27FC236}">
              <a16:creationId xmlns:a16="http://schemas.microsoft.com/office/drawing/2014/main" id="{CA655E77-EA87-43C8-A97E-18531E584F97}"/>
            </a:ext>
          </a:extLst>
        </xdr:cNvPr>
        <xdr:cNvSpPr/>
      </xdr:nvSpPr>
      <xdr:spPr>
        <a:xfrm>
          <a:off x="12011025" y="34661475"/>
          <a:ext cx="333375" cy="809625"/>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17</xdr:col>
      <xdr:colOff>0</xdr:colOff>
      <xdr:row>2</xdr:row>
      <xdr:rowOff>0</xdr:rowOff>
    </xdr:to>
    <xdr:pic>
      <xdr:nvPicPr>
        <xdr:cNvPr id="2" name="Afbeelding 1">
          <a:extLst>
            <a:ext uri="{FF2B5EF4-FFF2-40B4-BE49-F238E27FC236}">
              <a16:creationId xmlns:a16="http://schemas.microsoft.com/office/drawing/2014/main" id="{2BFEA1ED-FB4B-4680-9442-5BD6599ABC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625" y="238125"/>
          <a:ext cx="12087225" cy="1428750"/>
        </a:xfrm>
        <a:prstGeom prst="rect">
          <a:avLst/>
        </a:prstGeom>
      </xdr:spPr>
    </xdr:pic>
    <xdr:clientData/>
  </xdr:twoCellAnchor>
  <xdr:twoCellAnchor>
    <xdr:from>
      <xdr:col>1</xdr:col>
      <xdr:colOff>190500</xdr:colOff>
      <xdr:row>1</xdr:row>
      <xdr:rowOff>114301</xdr:rowOff>
    </xdr:from>
    <xdr:to>
      <xdr:col>5</xdr:col>
      <xdr:colOff>2813925</xdr:colOff>
      <xdr:row>1</xdr:row>
      <xdr:rowOff>661501</xdr:rowOff>
    </xdr:to>
    <xdr:sp macro="" textlink="">
      <xdr:nvSpPr>
        <xdr:cNvPr id="3" name="Tekstvak 2">
          <a:extLst>
            <a:ext uri="{FF2B5EF4-FFF2-40B4-BE49-F238E27FC236}">
              <a16:creationId xmlns:a16="http://schemas.microsoft.com/office/drawing/2014/main" id="{71955A6C-4E5E-4C03-B135-C4FBD0104623}"/>
            </a:ext>
          </a:extLst>
        </xdr:cNvPr>
        <xdr:cNvSpPr txBox="1"/>
      </xdr:nvSpPr>
      <xdr:spPr>
        <a:xfrm>
          <a:off x="381000" y="352426"/>
          <a:ext cx="3718800" cy="54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800" b="0" i="1">
              <a:ln>
                <a:solidFill>
                  <a:schemeClr val="tx1">
                    <a:lumMod val="65000"/>
                    <a:lumOff val="35000"/>
                  </a:schemeClr>
                </a:solidFill>
              </a:ln>
              <a:solidFill>
                <a:schemeClr val="bg1">
                  <a:lumMod val="95000"/>
                </a:schemeClr>
              </a:solidFill>
              <a:latin typeface="Bahnschrift SemiBold" panose="020B0502040204020203" pitchFamily="34" charset="0"/>
            </a:rPr>
            <a:t>✔</a:t>
          </a:r>
          <a:r>
            <a:rPr lang="nl-NL" sz="2800" b="1" i="1">
              <a:ln>
                <a:solidFill>
                  <a:schemeClr val="tx1">
                    <a:lumMod val="65000"/>
                    <a:lumOff val="35000"/>
                  </a:schemeClr>
                </a:solidFill>
              </a:ln>
              <a:solidFill>
                <a:schemeClr val="bg1">
                  <a:lumMod val="95000"/>
                </a:schemeClr>
              </a:solidFill>
              <a:latin typeface="Bahnschrift SemiBold" panose="020B0502040204020203" pitchFamily="34" charset="0"/>
            </a:rPr>
            <a:t>ExcelPlanners.nl</a:t>
          </a:r>
        </a:p>
      </xdr:txBody>
    </xdr:sp>
    <xdr:clientData/>
  </xdr:twoCellAnchor>
  <xdr:twoCellAnchor>
    <xdr:from>
      <xdr:col>16</xdr:col>
      <xdr:colOff>165098</xdr:colOff>
      <xdr:row>11</xdr:row>
      <xdr:rowOff>85730</xdr:rowOff>
    </xdr:from>
    <xdr:to>
      <xdr:col>16</xdr:col>
      <xdr:colOff>496723</xdr:colOff>
      <xdr:row>13</xdr:row>
      <xdr:rowOff>706189</xdr:rowOff>
    </xdr:to>
    <xdr:sp macro="" textlink="">
      <xdr:nvSpPr>
        <xdr:cNvPr id="4" name="Pijl: omlaag 3">
          <a:extLst>
            <a:ext uri="{FF2B5EF4-FFF2-40B4-BE49-F238E27FC236}">
              <a16:creationId xmlns:a16="http://schemas.microsoft.com/office/drawing/2014/main" id="{FF841590-0285-4940-993E-B41B64925035}"/>
            </a:ext>
          </a:extLst>
        </xdr:cNvPr>
        <xdr:cNvSpPr>
          <a:spLocks/>
        </xdr:cNvSpPr>
      </xdr:nvSpPr>
      <xdr:spPr>
        <a:xfrm>
          <a:off x="12621681" y="3334813"/>
          <a:ext cx="331625" cy="810959"/>
        </a:xfrm>
        <a:prstGeom prst="downArrow">
          <a:avLst/>
        </a:prstGeom>
        <a:solidFill>
          <a:srgbClr val="5E724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238124</xdr:colOff>
      <xdr:row>1</xdr:row>
      <xdr:rowOff>1</xdr:rowOff>
    </xdr:from>
    <xdr:to>
      <xdr:col>66</xdr:col>
      <xdr:colOff>0</xdr:colOff>
      <xdr:row>2</xdr:row>
      <xdr:rowOff>0</xdr:rowOff>
    </xdr:to>
    <xdr:grpSp>
      <xdr:nvGrpSpPr>
        <xdr:cNvPr id="2" name="Groep 1">
          <a:extLst>
            <a:ext uri="{FF2B5EF4-FFF2-40B4-BE49-F238E27FC236}">
              <a16:creationId xmlns:a16="http://schemas.microsoft.com/office/drawing/2014/main" id="{480095D5-730C-4C34-9EB0-36EB2DB33B21}"/>
            </a:ext>
          </a:extLst>
        </xdr:cNvPr>
        <xdr:cNvGrpSpPr/>
      </xdr:nvGrpSpPr>
      <xdr:grpSpPr>
        <a:xfrm>
          <a:off x="441324" y="238126"/>
          <a:ext cx="12712701" cy="1428749"/>
          <a:chOff x="238124" y="238126"/>
          <a:chExt cx="12191992" cy="1428749"/>
        </a:xfrm>
      </xdr:grpSpPr>
      <xdr:pic>
        <xdr:nvPicPr>
          <xdr:cNvPr id="3" name="Afbeelding 2">
            <a:extLst>
              <a:ext uri="{FF2B5EF4-FFF2-40B4-BE49-F238E27FC236}">
                <a16:creationId xmlns:a16="http://schemas.microsoft.com/office/drawing/2014/main" id="{1D9BC244-91BF-1454-9134-F2991EF9BA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238126"/>
            <a:ext cx="12191991" cy="1428749"/>
          </a:xfrm>
          <a:prstGeom prst="rect">
            <a:avLst/>
          </a:prstGeom>
        </xdr:spPr>
      </xdr:pic>
      <xdr:sp macro="" textlink="">
        <xdr:nvSpPr>
          <xdr:cNvPr id="4" name="Tekstvak 3">
            <a:extLst>
              <a:ext uri="{FF2B5EF4-FFF2-40B4-BE49-F238E27FC236}">
                <a16:creationId xmlns:a16="http://schemas.microsoft.com/office/drawing/2014/main" id="{F45F7A16-8F3D-471C-AD77-AA14A444E113}"/>
              </a:ext>
            </a:extLst>
          </xdr:cNvPr>
          <xdr:cNvSpPr txBox="1"/>
        </xdr:nvSpPr>
        <xdr:spPr>
          <a:xfrm>
            <a:off x="238124" y="361950"/>
            <a:ext cx="3668256"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3600" b="1" i="1">
                <a:ln>
                  <a:solidFill>
                    <a:schemeClr val="tx1">
                      <a:lumMod val="65000"/>
                      <a:lumOff val="35000"/>
                    </a:schemeClr>
                  </a:solidFill>
                </a:ln>
                <a:solidFill>
                  <a:schemeClr val="bg1">
                    <a:lumMod val="95000"/>
                  </a:schemeClr>
                </a:solidFill>
                <a:latin typeface="Bahnschrift SemiBold" panose="020B0502040204020203" pitchFamily="34" charset="0"/>
              </a:rPr>
              <a:t>ExcelPlanners</a:t>
            </a:r>
            <a:r>
              <a:rPr lang="nl-NL" sz="2800" b="1" i="1">
                <a:ln>
                  <a:solidFill>
                    <a:schemeClr val="tx1">
                      <a:lumMod val="65000"/>
                      <a:lumOff val="35000"/>
                    </a:schemeClr>
                  </a:solidFill>
                </a:ln>
                <a:solidFill>
                  <a:schemeClr val="bg1">
                    <a:lumMod val="95000"/>
                  </a:schemeClr>
                </a:solidFill>
                <a:latin typeface="Bahnschrift SemiBold" panose="020B0502040204020203" pitchFamily="34" charset="0"/>
              </a:rPr>
              <a:t>.nl</a:t>
            </a: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5B10554-9195-4B18-A442-CD62BEE0074C}" name="TabMijnLotnummers01" displayName="TabMijnLotnummers01" ref="D10:M39" totalsRowCount="1" headerRowDxfId="80" dataDxfId="78" totalsRowDxfId="77" headerRowBorderDxfId="79" totalsRowBorderDxfId="76">
  <autoFilter ref="D10:M38" xr:uid="{15B10554-9195-4B18-A442-CD62BEE0074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8E5D8799-4A6A-4495-A15B-7118AE9C8E82}" name="Datum" totalsRowLabel="Totaal" dataDxfId="75" totalsRowDxfId="9"/>
    <tableColumn id="2" xr3:uid="{09224EEE-B1CC-4C7A-BC57-E0DF201B5F13}" name="Mijn lotnummers" dataDxfId="74" totalsRowDxfId="8"/>
    <tableColumn id="3" xr3:uid="{CCE6EF79-BEE1-4789-ABCE-5290FBB940B6}" name="Naam Trekking" dataDxfId="73" totalsRowDxfId="7"/>
    <tableColumn id="4" xr3:uid="{1C119734-A8C9-472A-ADF7-240904B87462}" name="Soort loten" dataDxfId="72" totalsRowDxfId="6"/>
    <tableColumn id="6" xr3:uid="{40CEE68C-F047-443C-8641-350CB8C85FA5}" name="Aantal" totalsRowFunction="sum" dataDxfId="71" totalsRowDxfId="5"/>
    <tableColumn id="7" xr3:uid="{8CEC1D52-A15C-4CCC-9A04-65FA0B032ED9}" name="Prijs per stuk" dataDxfId="70" totalsRowDxfId="4" dataCellStyle="Valuta">
      <calculatedColumnFormula>TabMijnLotnummers01[[#This Row],[PrijsBepaling ]]</calculatedColumnFormula>
    </tableColumn>
    <tableColumn id="11" xr3:uid="{E5E460A4-5F44-4D10-B649-4DDA89C6D03D}" name="PrijsBepaling " dataDxfId="69" totalsRowDxfId="3" dataCellStyle="Valuta">
      <calculatedColumnFormula>IF(TabMijnLotnummers01[[#This Row],[Soort loten]]="", "", INDEX(TabDataLotenEnPrijs02[Prijs per stuk], MATCH(TabMijnLotnummers01[[#This Row],[Soort loten]], TabDataLotenEnPrijs02[Soort loten], 0)))</calculatedColumnFormula>
    </tableColumn>
    <tableColumn id="8" xr3:uid="{37EB1177-3A8C-4975-A663-DAC17490B96C}" name="Totaal inleg" totalsRowFunction="sum" dataDxfId="68" totalsRowDxfId="2" dataCellStyle="Valuta">
      <calculatedColumnFormula>IF(TabMijnLotnummers01[[#This Row],[Soort loten]]="", "", TabMijnLotnummers01[[#This Row],[Aantal]] * TabMijnLotnummers01[[#This Row],[Prijs per stuk]])</calculatedColumnFormula>
    </tableColumn>
    <tableColumn id="9" xr3:uid="{0ACE17D4-3F2B-4B1A-A42B-EEFEF206C7AB}" name="Winnend lot" dataDxfId="67" totalsRowDxfId="1"/>
    <tableColumn id="10" xr3:uid="{3F2E7903-47C1-469B-900A-392A915FB583}" name="Bedrag" totalsRowFunction="sum" dataDxfId="66" totalsRowDxfId="0" dataCellStyle="Valuta"/>
  </tableColumns>
  <tableStyleInfo name="Tabelstijl 1"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8BC410-6522-4161-9DF9-D45026B163E0}" name="TabDashboard02" displayName="TabDashboard02" ref="G46:H96" totalsRowShown="0" headerRowDxfId="48">
  <autoFilter ref="G46:H96" xr:uid="{F48BC410-6522-4161-9DF9-D45026B163E0}"/>
  <tableColumns count="2">
    <tableColumn id="1" xr3:uid="{51DF1271-9747-40CA-8DD8-DB10E8EF43DF}" name=" Eindcijfers 00-49" dataDxfId="47"/>
    <tableColumn id="2" xr3:uid="{5ED82055-CDAE-49B2-BFA2-D4D053916C9A}" name="Gegevens 00-49" dataDxfId="46">
      <calculatedColumnFormula>Dashboard!$L$28</calculatedColumnFormula>
    </tableColumn>
  </tableColumns>
  <tableStyleInfo name="Tabelstijl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EDEBEF6-8FD8-40DE-A0F0-3B41FC44C87F}" name="TabDashboard03" displayName="TabDashboard03" ref="J46:K96" totalsRowShown="0" headerRowDxfId="45">
  <autoFilter ref="J46:K96" xr:uid="{3EDEBEF6-8FD8-40DE-A0F0-3B41FC44C87F}"/>
  <tableColumns count="2">
    <tableColumn id="1" xr3:uid="{FBFF75FD-84F3-49EA-94A9-0E11FABD646F}" name=" Eindcijfers 50-99" dataDxfId="44"/>
    <tableColumn id="2" xr3:uid="{15C56074-04CA-48A0-8475-7E023327B3EE}" name="Gegevens 50-99" dataDxfId="43">
      <calculatedColumnFormula>Dashboard!Q28</calculatedColumnFormula>
    </tableColumn>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03DF4E-2374-4941-9F87-E7A8BE01EA96}" name="TabWinnendeLoten01" displayName="TabWinnendeLoten01" ref="D11:S25" totalsRowCount="1" headerRowDxfId="65" dataDxfId="64" totalsRowDxfId="62" tableBorderDxfId="63" totalsRowBorderDxfId="61">
  <autoFilter ref="D11:S24" xr:uid="{9703DF4E-2374-4941-9F87-E7A8BE01EA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EE27CEBD-332A-4DE9-9A5F-3FADF6BD9468}" name="Datum trekking" totalsRowLabel="Totaal" dataDxfId="42" totalsRowDxfId="41"/>
    <tableColumn id="2" xr3:uid="{0EDD3962-CFDE-4DC7-935C-E05FDD97E364}" name="Gehele lotnummer" totalsRowFunction="count" dataDxfId="40" totalsRowDxfId="39"/>
    <tableColumn id="3" xr3:uid="{93CDEFD5-185E-40BF-88D1-3542A47D256B}" name="Laatste 5 eindcijfers" totalsRowFunction="count" dataDxfId="38" totalsRowDxfId="37"/>
    <tableColumn id="4" xr3:uid="{A73A9C02-A0B4-4C35-8D5E-C0BBCDC19562}" name="Laatste 4 eindcijfers" totalsRowFunction="count" dataDxfId="36" totalsRowDxfId="35"/>
    <tableColumn id="5" xr3:uid="{6708DD6C-D0F0-4D10-BB38-D8447487387C}" name="Laatste 3 eindcijfers" totalsRowFunction="count" dataDxfId="34" totalsRowDxfId="33"/>
    <tableColumn id="6" xr3:uid="{63EEB983-999A-445A-879B-EB709D58E7B5}" name="Laatste 2 eindcijfers" totalsRowFunction="count" dataDxfId="32" totalsRowDxfId="31"/>
    <tableColumn id="7" xr3:uid="{74642999-CAA0-4D14-87D1-F3F66065CCF0}" name="Laatste 1 eindcijfer" dataDxfId="30" totalsRowDxfId="29"/>
    <tableColumn id="16" xr3:uid="{69D29509-1807-46CA-8697-5A2906EC294C}" name=" " dataDxfId="28" totalsRowDxfId="27"/>
    <tableColumn id="8" xr3:uid="{B64118B2-AEF4-4562-96A6-C9000AC11A6A}" name="Op gehele lotnummer" totalsRowFunction="sum" dataDxfId="26" totalsRowDxfId="25"/>
    <tableColumn id="9" xr3:uid="{C2541766-B724-48AF-B5CC-A55672C52F24}" name="Op 5 eindcijfers" totalsRowFunction="sum" dataDxfId="24" totalsRowDxfId="23"/>
    <tableColumn id="10" xr3:uid="{E125B631-023A-4B89-963B-61BF4647A6AF}" name="Op 4 eindcijfers" totalsRowFunction="sum" dataDxfId="22" totalsRowDxfId="21"/>
    <tableColumn id="11" xr3:uid="{16C7F60C-421B-493A-B2C5-CCB62A48A815}" name="Op 3 eindcijfers" totalsRowFunction="sum" dataDxfId="20" totalsRowDxfId="19"/>
    <tableColumn id="12" xr3:uid="{2FB3FC80-E6D7-4B82-ACE6-2C0D41ACD311}" name="Op 2 eindcijfers" totalsRowFunction="sum" dataDxfId="18" totalsRowDxfId="17"/>
    <tableColumn id="13" xr3:uid="{057E5C37-C785-464E-BAD7-A14FAE99CE0F}" name="Op 1 eindcijfer" totalsRowFunction="sum" dataDxfId="16" totalsRowDxfId="15"/>
    <tableColumn id="14" xr3:uid="{44E07559-46BD-4BF8-8892-E0302F8A70E4}" name="  " dataDxfId="14" totalsRowDxfId="13"/>
    <tableColumn id="15" xr3:uid="{A5ED1875-FBE9-4635-B064-72A7C11DA28D}" name="Totaal bedrag" totalsRowFunction="sum" dataDxfId="12" totalsRowDxfId="11" dataCellStyle="Valuta">
      <calculatedColumnFormula>SUM(TabWinnendeLoten01[[#This Row],[Op gehele lotnummer]:[Op 1 eindcijfer]])</calculatedColumnFormula>
    </tableColumn>
  </tableColumns>
  <tableStyleInfo name="Tabelstijl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96CBADD-5406-45C5-A2C2-FE142DABCF84}" name="TabDataLotenEnPrijs03" displayName="TabDataLotenEnPrijs03" ref="I6:I13" totalsRowShown="0" headerRowDxfId="60">
  <autoFilter ref="I6:I13" xr:uid="{C96CBADD-5406-45C5-A2C2-FE142DABCF84}"/>
  <tableColumns count="1">
    <tableColumn id="1" xr3:uid="{5A112194-517D-4477-905D-9FE04490E0B3}" name="Aantal loten"/>
  </tableColumns>
  <tableStyleInfo name="Tabelstijl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81BE157-A814-49F6-9148-5D802FB783F7}" name="TabDataLotenEnPrijs01" displayName="TabDataLotenEnPrijs01" ref="B6:B27" totalsRowShown="0" headerRowDxfId="59" dataDxfId="58">
  <autoFilter ref="B6:B27" xr:uid="{F81BE157-A814-49F6-9148-5D802FB783F7}"/>
  <tableColumns count="1">
    <tableColumn id="1" xr3:uid="{2B150727-87BB-47EF-AECF-FAA359CC7F26}" name="Naam Trekking" dataDxfId="57"/>
  </tableColumns>
  <tableStyleInfo name="Tabelstijl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4362056-BA7A-46AD-899A-BA58C859715E}" name="TabDataMijnLotnummers01" displayName="TabDataMijnLotnummers01" ref="B32:B42" totalsRowShown="0" headerRowDxfId="56">
  <autoFilter ref="B32:B42" xr:uid="{B4362056-BA7A-46AD-899A-BA58C859715E}"/>
  <tableColumns count="1">
    <tableColumn id="1" xr3:uid="{3B06EA9C-2721-48F5-90B7-7862E84BB0AC}" name="Kopteksten"/>
  </tableColumns>
  <tableStyleInfo name="Tabelstijl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A6E0476-3948-4A22-88AB-7725355956C8}" name="TabDataLotenEnPrijs05" displayName="TabDataLotenEnPrijs05" ref="K6:K10" totalsRowShown="0" headerRowDxfId="55">
  <autoFilter ref="K6:K10" xr:uid="{9A6E0476-3948-4A22-88AB-7725355956C8}"/>
  <tableColumns count="1">
    <tableColumn id="1" xr3:uid="{A3A87095-076D-47F8-8F96-7E6C2336EF68}" name="Gewonnen"/>
  </tableColumns>
  <tableStyleInfo name="Tabelstijl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BA4B966-2CE3-4F02-A1A6-DECEF0D025E6}" name="TabDataLotenEnPrijs02" displayName="TabDataLotenEnPrijs02" ref="D6:G18" totalsRowShown="0" headerRowDxfId="54">
  <autoFilter ref="D6:G18" xr:uid="{0BA4B966-2CE3-4F02-A1A6-DECEF0D025E6}"/>
  <tableColumns count="4">
    <tableColumn id="1" xr3:uid="{E953CE44-EADA-4218-B523-FE294C9D1914}" name="Soort loten"/>
    <tableColumn id="2" xr3:uid="{C41B07E8-6242-4A54-B92D-15F8A556DBB0}" name="XL Lot"/>
    <tableColumn id="3" xr3:uid="{8757D893-E620-4CDB-9923-8D572C65ED7D}" name="Prijs per stuk" dataCellStyle="Valuta"/>
    <tableColumn id="4" xr3:uid="{3E2518E4-4AAC-4455-A338-D15945C5F703}" name="Prijs XL" dataDxfId="53" dataCellStyle="Valuta"/>
  </tableColumns>
  <tableStyleInfo name="Tabelstijl 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9D8292-F47A-4ED5-BF52-20A02B2E72C7}" name="TabDataLotenEnPrijs06" displayName="TabDataLotenEnPrijs06" ref="I17:I32" totalsRowShown="0" headerRowDxfId="52">
  <autoFilter ref="I17:I32" xr:uid="{B39D8292-F47A-4ED5-BF52-20A02B2E72C7}"/>
  <tableColumns count="1">
    <tableColumn id="1" xr3:uid="{05454503-9F04-4934-A1DF-9B014EC8B40A}" name="Kopteksten"/>
  </tableColumns>
  <tableStyleInfo name="Tabelstijl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4DEBD8-A627-4064-9112-1DE85381DC26}" name="TabDashboard01" displayName="TabDashboard01" ref="D46:E56" totalsRowShown="0" headerRowDxfId="51">
  <autoFilter ref="D46:E56" xr:uid="{554DEBD8-A627-4064-9112-1DE85381DC26}"/>
  <sortState xmlns:xlrd2="http://schemas.microsoft.com/office/spreadsheetml/2017/richdata2" ref="D47:E56">
    <sortCondition ref="D46:D56"/>
  </sortState>
  <tableColumns count="2">
    <tableColumn id="1" xr3:uid="{25C8AFC9-63E3-4541-A8F9-DE1490D2B253}" name="Eindcijfer" dataDxfId="50"/>
    <tableColumn id="2" xr3:uid="{F97185F6-9C05-4F3A-9672-DC835A9115DF}" name="Gegevens uit Dashboard" dataDxfId="49"/>
  </tableColumns>
  <tableStyleInfo name="Tabelstijl 1" showFirstColumn="0" showLastColumn="0" showRowStripes="1" showColumnStripes="0"/>
</table>
</file>

<file path=xl/theme/theme1.xml><?xml version="1.0" encoding="utf-8"?>
<a:theme xmlns:a="http://schemas.openxmlformats.org/drawingml/2006/main" name="Kantoorthema">
  <a:themeElements>
    <a:clrScheme name="Aangepast 1">
      <a:dk1>
        <a:srgbClr val="000000"/>
      </a:dk1>
      <a:lt1>
        <a:sysClr val="window" lastClr="FFFFFF"/>
      </a:lt1>
      <a:dk2>
        <a:srgbClr val="000000"/>
      </a:dk2>
      <a:lt2>
        <a:srgbClr val="FFFFFF"/>
      </a:lt2>
      <a:accent1>
        <a:srgbClr val="30ACEC"/>
      </a:accent1>
      <a:accent2>
        <a:srgbClr val="80C34F"/>
      </a:accent2>
      <a:accent3>
        <a:srgbClr val="E29D3E"/>
      </a:accent3>
      <a:accent4>
        <a:srgbClr val="D64A3B"/>
      </a:accent4>
      <a:accent5>
        <a:srgbClr val="D64787"/>
      </a:accent5>
      <a:accent6>
        <a:srgbClr val="A666E1"/>
      </a:accent6>
      <a:hlink>
        <a:srgbClr val="3085ED"/>
      </a:hlink>
      <a:folHlink>
        <a:srgbClr val="82B6F4"/>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excelplanners.n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table" Target="../tables/table3.xml"/><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79B0D-B57F-4A10-9EF6-8D62B6E27464}">
  <sheetPr>
    <tabColor rgb="FF5E7244"/>
  </sheetPr>
  <dimension ref="A1:R53"/>
  <sheetViews>
    <sheetView showRowColHeaders="0" tabSelected="1" zoomScale="90" zoomScaleNormal="90" workbookViewId="0">
      <pane ySplit="4" topLeftCell="A5" activePane="bottomLeft" state="frozen"/>
      <selection activeCell="N13" sqref="N13:N14"/>
      <selection pane="bottomLeft" activeCell="N15" sqref="N15"/>
    </sheetView>
  </sheetViews>
  <sheetFormatPr defaultRowHeight="15.5" x14ac:dyDescent="0.35"/>
  <cols>
    <col min="1" max="1" width="2.81640625" style="7" customWidth="1"/>
    <col min="2" max="2" width="3.54296875" style="2" customWidth="1"/>
    <col min="3" max="3" width="10" style="1" customWidth="1"/>
    <col min="4" max="5" width="1.453125" style="1" customWidth="1"/>
    <col min="6" max="6" width="47.54296875" style="1" customWidth="1"/>
    <col min="7" max="7" width="1.453125" style="1" customWidth="1"/>
    <col min="8" max="8" width="3.54296875" style="1" customWidth="1"/>
    <col min="9" max="9" width="1.453125" style="1" customWidth="1"/>
    <col min="10" max="10" width="47.54296875" style="1" customWidth="1"/>
    <col min="11" max="11" width="1.453125" style="1" customWidth="1"/>
    <col min="12" max="12" width="3.54296875" style="1" customWidth="1"/>
    <col min="13" max="13" width="1.453125" style="1" customWidth="1"/>
    <col min="14" max="14" width="47.54296875" style="1" customWidth="1"/>
    <col min="15" max="16" width="1.453125" style="1" customWidth="1"/>
    <col min="17" max="17" width="10" style="1" customWidth="1"/>
    <col min="18" max="18" width="3.54296875" style="2" customWidth="1"/>
    <col min="19" max="16384" width="8.7265625" style="7"/>
  </cols>
  <sheetData>
    <row r="1" spans="3:17" ht="18.75" customHeight="1" x14ac:dyDescent="0.35">
      <c r="C1" s="4"/>
      <c r="D1" s="4"/>
      <c r="E1" s="3"/>
      <c r="F1" s="3"/>
      <c r="G1" s="3"/>
      <c r="H1" s="3"/>
      <c r="I1" s="3"/>
      <c r="J1" s="3"/>
      <c r="K1" s="3"/>
      <c r="L1" s="3"/>
      <c r="M1" s="3"/>
      <c r="N1" s="5"/>
      <c r="O1" s="3"/>
      <c r="P1" s="3"/>
      <c r="Q1" s="6" t="s">
        <v>3</v>
      </c>
    </row>
    <row r="2" spans="3:17" ht="75" customHeight="1" x14ac:dyDescent="0.35"/>
    <row r="3" spans="3:17" ht="45" customHeight="1" x14ac:dyDescent="0.35">
      <c r="C3" s="198" t="s">
        <v>236</v>
      </c>
      <c r="D3" s="198"/>
      <c r="E3" s="198"/>
      <c r="F3" s="198"/>
      <c r="G3" s="198"/>
      <c r="H3" s="198"/>
      <c r="I3" s="198"/>
      <c r="J3" s="198"/>
      <c r="K3" s="198"/>
      <c r="L3" s="198"/>
      <c r="M3" s="198"/>
      <c r="N3" s="198"/>
      <c r="O3" s="198"/>
      <c r="P3" s="198"/>
      <c r="Q3" s="198"/>
    </row>
    <row r="4" spans="3:17" ht="18.75" customHeight="1" x14ac:dyDescent="0.35">
      <c r="C4" s="213" t="s">
        <v>246</v>
      </c>
      <c r="D4" s="213"/>
      <c r="E4" s="213"/>
      <c r="F4" s="213"/>
      <c r="G4" s="213"/>
      <c r="H4" s="213"/>
      <c r="I4" s="213"/>
      <c r="J4" s="213"/>
      <c r="K4" s="213"/>
      <c r="L4" s="213"/>
      <c r="M4" s="213"/>
      <c r="N4" s="213"/>
      <c r="O4" s="213"/>
      <c r="P4" s="213"/>
      <c r="Q4" s="213"/>
    </row>
    <row r="5" spans="3:17" ht="15.75" customHeight="1" thickBot="1" x14ac:dyDescent="0.4">
      <c r="C5" s="161"/>
      <c r="D5" s="161"/>
      <c r="E5" s="161"/>
      <c r="F5" s="161"/>
      <c r="G5" s="161"/>
      <c r="H5" s="161"/>
      <c r="I5" s="161"/>
      <c r="J5" s="161"/>
      <c r="K5" s="161"/>
      <c r="L5" s="161"/>
      <c r="M5" s="161"/>
      <c r="N5" s="161"/>
      <c r="O5" s="161"/>
      <c r="P5" s="161"/>
      <c r="Q5" s="161"/>
    </row>
    <row r="6" spans="3:17" ht="15.75" customHeight="1" thickBot="1" x14ac:dyDescent="0.4">
      <c r="C6" s="22"/>
      <c r="D6" s="162"/>
      <c r="E6" s="163"/>
      <c r="F6" s="205" t="s">
        <v>245</v>
      </c>
      <c r="G6" s="205"/>
      <c r="H6" s="136"/>
      <c r="I6" s="164"/>
      <c r="J6" s="23"/>
      <c r="K6" s="23"/>
      <c r="L6" s="23"/>
      <c r="M6" s="23"/>
      <c r="N6" s="23"/>
      <c r="O6" s="23"/>
      <c r="P6" s="23"/>
      <c r="Q6" s="23"/>
    </row>
    <row r="7" spans="3:17" ht="15.75" customHeight="1" x14ac:dyDescent="0.35">
      <c r="C7" s="22"/>
      <c r="D7" s="165"/>
      <c r="E7" s="166"/>
      <c r="F7" s="206"/>
      <c r="G7" s="206"/>
      <c r="H7" s="137"/>
      <c r="I7" s="23"/>
      <c r="J7" s="137"/>
      <c r="K7" s="137"/>
      <c r="L7" s="137"/>
      <c r="M7" s="137"/>
      <c r="N7" s="137"/>
      <c r="O7" s="137"/>
      <c r="P7" s="138"/>
      <c r="Q7" s="23"/>
    </row>
    <row r="8" spans="3:17" ht="15.75" customHeight="1" x14ac:dyDescent="0.35">
      <c r="C8" s="22"/>
      <c r="D8" s="165"/>
      <c r="E8" s="166"/>
      <c r="F8" s="193" t="s">
        <v>317</v>
      </c>
      <c r="G8" s="167"/>
      <c r="H8" s="23"/>
      <c r="I8" s="23"/>
      <c r="J8" s="23"/>
      <c r="K8" s="23"/>
      <c r="L8" s="23"/>
      <c r="M8" s="23"/>
      <c r="N8" s="23"/>
      <c r="O8" s="23"/>
      <c r="P8" s="140"/>
      <c r="Q8" s="23"/>
    </row>
    <row r="9" spans="3:17" ht="7.5" customHeight="1" x14ac:dyDescent="0.35">
      <c r="C9" s="22"/>
      <c r="D9" s="165"/>
      <c r="E9" s="166"/>
      <c r="F9" s="167"/>
      <c r="G9" s="167"/>
      <c r="H9" s="23"/>
      <c r="I9" s="23"/>
      <c r="J9" s="23"/>
      <c r="K9" s="23"/>
      <c r="L9" s="23"/>
      <c r="M9" s="23"/>
      <c r="N9" s="23"/>
      <c r="O9" s="23"/>
      <c r="P9" s="140"/>
      <c r="Q9" s="23"/>
    </row>
    <row r="10" spans="3:17" ht="7.5" customHeight="1" x14ac:dyDescent="0.35">
      <c r="C10" s="22"/>
      <c r="D10" s="154"/>
      <c r="E10" s="142"/>
      <c r="F10" s="143"/>
      <c r="G10" s="144"/>
      <c r="H10" s="23"/>
      <c r="I10" s="142"/>
      <c r="J10" s="143"/>
      <c r="K10" s="144"/>
      <c r="L10" s="23"/>
      <c r="M10" s="142"/>
      <c r="N10" s="143"/>
      <c r="O10" s="144"/>
      <c r="P10" s="140"/>
      <c r="Q10" s="23"/>
    </row>
    <row r="11" spans="3:17" ht="18.75" customHeight="1" x14ac:dyDescent="0.35">
      <c r="C11" s="168"/>
      <c r="D11" s="169"/>
      <c r="E11" s="170"/>
      <c r="F11" s="141" t="s">
        <v>77</v>
      </c>
      <c r="G11" s="171"/>
      <c r="H11" s="168"/>
      <c r="I11" s="170"/>
      <c r="J11" s="141" t="s">
        <v>78</v>
      </c>
      <c r="K11" s="171"/>
      <c r="L11" s="168"/>
      <c r="M11" s="170"/>
      <c r="N11" s="141" t="s">
        <v>340</v>
      </c>
      <c r="O11" s="171"/>
      <c r="P11" s="172"/>
      <c r="Q11" s="168"/>
    </row>
    <row r="12" spans="3:17" ht="7.5" customHeight="1" x14ac:dyDescent="0.35">
      <c r="D12" s="148"/>
      <c r="E12" s="145"/>
      <c r="F12" s="146"/>
      <c r="G12" s="147"/>
      <c r="I12" s="145"/>
      <c r="J12" s="146"/>
      <c r="K12" s="147"/>
      <c r="M12" s="145"/>
      <c r="N12" s="146"/>
      <c r="O12" s="147"/>
      <c r="P12" s="139"/>
    </row>
    <row r="13" spans="3:17" ht="7.5" customHeight="1" x14ac:dyDescent="0.35">
      <c r="D13" s="148"/>
      <c r="M13" s="158"/>
      <c r="N13" s="158"/>
      <c r="O13" s="158"/>
      <c r="P13" s="139"/>
    </row>
    <row r="14" spans="3:17" ht="7.5" customHeight="1" x14ac:dyDescent="0.35">
      <c r="D14" s="148"/>
      <c r="E14" s="149"/>
      <c r="F14" s="150"/>
      <c r="G14" s="151"/>
      <c r="I14" s="149"/>
      <c r="J14" s="150"/>
      <c r="K14" s="151"/>
      <c r="M14" s="149"/>
      <c r="N14" s="150"/>
      <c r="O14" s="151"/>
      <c r="P14" s="139"/>
    </row>
    <row r="15" spans="3:17" ht="169.5" customHeight="1" x14ac:dyDescent="0.35">
      <c r="D15" s="148"/>
      <c r="E15" s="152"/>
      <c r="F15" s="173" t="s">
        <v>319</v>
      </c>
      <c r="G15" s="153"/>
      <c r="I15" s="152"/>
      <c r="J15" s="173" t="s">
        <v>318</v>
      </c>
      <c r="K15" s="153"/>
      <c r="M15" s="152"/>
      <c r="N15" s="173" t="s">
        <v>341</v>
      </c>
      <c r="O15" s="153"/>
      <c r="P15" s="139"/>
    </row>
    <row r="16" spans="3:17" ht="7.5" customHeight="1" x14ac:dyDescent="0.35">
      <c r="D16" s="148"/>
      <c r="E16" s="145"/>
      <c r="F16" s="146"/>
      <c r="G16" s="147"/>
      <c r="I16" s="145"/>
      <c r="J16" s="146"/>
      <c r="K16" s="147"/>
      <c r="M16" s="145"/>
      <c r="N16" s="146"/>
      <c r="O16" s="147"/>
      <c r="P16" s="139"/>
    </row>
    <row r="17" spans="4:16" ht="52.5" customHeight="1" thickBot="1" x14ac:dyDescent="0.4">
      <c r="D17" s="148"/>
      <c r="P17" s="139"/>
    </row>
    <row r="18" spans="4:16" ht="15.75" customHeight="1" thickBot="1" x14ac:dyDescent="0.4">
      <c r="D18" s="162"/>
      <c r="E18" s="163"/>
      <c r="F18" s="205" t="s">
        <v>247</v>
      </c>
      <c r="G18" s="155"/>
      <c r="H18" s="156"/>
      <c r="I18" s="156"/>
      <c r="J18" s="156"/>
      <c r="K18" s="156"/>
      <c r="L18" s="156"/>
      <c r="M18" s="156"/>
      <c r="N18" s="156"/>
      <c r="O18" s="156"/>
      <c r="P18" s="157"/>
    </row>
    <row r="19" spans="4:16" ht="15.75" customHeight="1" x14ac:dyDescent="0.35">
      <c r="D19" s="165"/>
      <c r="E19" s="166"/>
      <c r="F19" s="206"/>
      <c r="P19" s="139"/>
    </row>
    <row r="20" spans="4:16" ht="17.5" x14ac:dyDescent="0.35">
      <c r="D20" s="148"/>
      <c r="E20" s="174"/>
      <c r="F20" s="207" t="s">
        <v>241</v>
      </c>
      <c r="G20" s="207"/>
      <c r="H20" s="207"/>
      <c r="I20" s="207"/>
      <c r="J20" s="207"/>
      <c r="K20" s="207"/>
      <c r="L20" s="207"/>
      <c r="M20" s="207"/>
      <c r="N20" s="207"/>
      <c r="O20" s="174"/>
      <c r="P20" s="175"/>
    </row>
    <row r="21" spans="4:16" ht="7.5" customHeight="1" x14ac:dyDescent="0.35">
      <c r="D21" s="148"/>
      <c r="P21" s="139"/>
    </row>
    <row r="22" spans="4:16" ht="7.5" customHeight="1" x14ac:dyDescent="0.35">
      <c r="D22" s="148"/>
      <c r="E22" s="149"/>
      <c r="F22" s="150"/>
      <c r="G22" s="151"/>
      <c r="I22" s="149"/>
      <c r="J22" s="150"/>
      <c r="K22" s="151"/>
      <c r="M22" s="149"/>
      <c r="N22" s="150"/>
      <c r="O22" s="151"/>
      <c r="P22" s="139"/>
    </row>
    <row r="23" spans="4:16" ht="15.75" customHeight="1" x14ac:dyDescent="0.35">
      <c r="D23" s="148"/>
      <c r="E23" s="176"/>
      <c r="F23" s="177" t="s">
        <v>300</v>
      </c>
      <c r="G23" s="178"/>
      <c r="I23" s="176"/>
      <c r="J23" s="177" t="s">
        <v>299</v>
      </c>
      <c r="K23" s="178"/>
      <c r="M23" s="176"/>
      <c r="N23" s="177" t="s">
        <v>298</v>
      </c>
      <c r="O23" s="178"/>
      <c r="P23" s="139"/>
    </row>
    <row r="24" spans="4:16" ht="15.75" customHeight="1" x14ac:dyDescent="0.35">
      <c r="D24" s="148"/>
      <c r="E24" s="152"/>
      <c r="F24" s="179" t="s">
        <v>301</v>
      </c>
      <c r="G24" s="153"/>
      <c r="I24" s="152"/>
      <c r="J24" s="179" t="s">
        <v>302</v>
      </c>
      <c r="K24" s="153"/>
      <c r="M24" s="152"/>
      <c r="N24" s="179" t="s">
        <v>312</v>
      </c>
      <c r="O24" s="153"/>
      <c r="P24" s="139"/>
    </row>
    <row r="25" spans="4:16" ht="7.5" customHeight="1" x14ac:dyDescent="0.35">
      <c r="D25" s="148"/>
      <c r="E25" s="152"/>
      <c r="F25" s="180"/>
      <c r="G25" s="153"/>
      <c r="I25" s="152"/>
      <c r="J25" s="180"/>
      <c r="K25" s="153"/>
      <c r="M25" s="152"/>
      <c r="N25" s="180"/>
      <c r="O25" s="153"/>
      <c r="P25" s="139"/>
    </row>
    <row r="26" spans="4:16" ht="75" x14ac:dyDescent="0.35">
      <c r="D26" s="148"/>
      <c r="E26" s="176"/>
      <c r="F26" s="181" t="s">
        <v>303</v>
      </c>
      <c r="G26" s="178"/>
      <c r="I26" s="176"/>
      <c r="J26" s="181" t="s">
        <v>306</v>
      </c>
      <c r="K26" s="178"/>
      <c r="M26" s="176"/>
      <c r="N26" s="181" t="s">
        <v>307</v>
      </c>
      <c r="O26" s="178"/>
      <c r="P26" s="139"/>
    </row>
    <row r="27" spans="4:16" ht="7.5" customHeight="1" x14ac:dyDescent="0.35">
      <c r="D27" s="148"/>
      <c r="E27" s="152"/>
      <c r="F27" s="182"/>
      <c r="G27" s="153"/>
      <c r="I27" s="152"/>
      <c r="J27" s="182"/>
      <c r="K27" s="153"/>
      <c r="M27" s="152"/>
      <c r="N27" s="182"/>
      <c r="O27" s="153"/>
      <c r="P27" s="139"/>
    </row>
    <row r="28" spans="4:16" ht="88" x14ac:dyDescent="0.35">
      <c r="D28" s="148"/>
      <c r="E28" s="152"/>
      <c r="F28" s="181" t="s">
        <v>304</v>
      </c>
      <c r="G28" s="153"/>
      <c r="I28" s="152"/>
      <c r="J28" s="181" t="s">
        <v>305</v>
      </c>
      <c r="K28" s="153"/>
      <c r="M28" s="152"/>
      <c r="N28" s="181" t="s">
        <v>311</v>
      </c>
      <c r="O28" s="153"/>
      <c r="P28" s="139"/>
    </row>
    <row r="29" spans="4:16" ht="7.5" customHeight="1" x14ac:dyDescent="0.35">
      <c r="D29" s="148"/>
      <c r="E29" s="152"/>
      <c r="F29" s="182"/>
      <c r="G29" s="153"/>
      <c r="I29" s="152"/>
      <c r="J29" s="182"/>
      <c r="K29" s="153"/>
      <c r="M29" s="152"/>
      <c r="N29" s="182"/>
      <c r="O29" s="153"/>
      <c r="P29" s="139"/>
    </row>
    <row r="30" spans="4:16" ht="102.5" x14ac:dyDescent="0.35">
      <c r="D30" s="148"/>
      <c r="E30" s="176"/>
      <c r="F30" s="181" t="s">
        <v>308</v>
      </c>
      <c r="G30" s="178"/>
      <c r="I30" s="176"/>
      <c r="J30" s="181" t="s">
        <v>310</v>
      </c>
      <c r="K30" s="178"/>
      <c r="M30" s="176"/>
      <c r="N30" s="181" t="s">
        <v>309</v>
      </c>
      <c r="O30" s="178"/>
      <c r="P30" s="139"/>
    </row>
    <row r="31" spans="4:16" ht="7.5" customHeight="1" x14ac:dyDescent="0.35">
      <c r="D31" s="148"/>
      <c r="E31" s="145"/>
      <c r="F31" s="146"/>
      <c r="G31" s="147"/>
      <c r="I31" s="145"/>
      <c r="J31" s="146"/>
      <c r="K31" s="147"/>
      <c r="M31" s="145"/>
      <c r="N31" s="146"/>
      <c r="O31" s="147"/>
      <c r="P31" s="139"/>
    </row>
    <row r="32" spans="4:16" ht="52.5" customHeight="1" thickBot="1" x14ac:dyDescent="0.4">
      <c r="D32" s="148"/>
      <c r="P32" s="139"/>
    </row>
    <row r="33" spans="1:18" ht="15.75" customHeight="1" thickBot="1" x14ac:dyDescent="0.4">
      <c r="D33" s="162"/>
      <c r="E33" s="163"/>
      <c r="F33" s="205" t="s">
        <v>244</v>
      </c>
      <c r="G33" s="155"/>
      <c r="H33" s="156"/>
      <c r="I33" s="156"/>
      <c r="J33" s="156"/>
      <c r="K33" s="156"/>
      <c r="L33" s="156"/>
      <c r="M33" s="156"/>
      <c r="N33" s="156"/>
      <c r="O33" s="156"/>
      <c r="P33" s="157"/>
    </row>
    <row r="34" spans="1:18" ht="15.75" customHeight="1" x14ac:dyDescent="0.35">
      <c r="D34" s="165"/>
      <c r="E34" s="166"/>
      <c r="F34" s="206"/>
      <c r="P34" s="139"/>
    </row>
    <row r="35" spans="1:18" ht="17.5" x14ac:dyDescent="0.35">
      <c r="D35" s="148"/>
      <c r="E35" s="174"/>
      <c r="F35" s="207" t="s">
        <v>296</v>
      </c>
      <c r="G35" s="207"/>
      <c r="H35" s="207"/>
      <c r="I35" s="207"/>
      <c r="J35" s="207"/>
      <c r="K35" s="207"/>
      <c r="L35" s="207"/>
      <c r="M35" s="207"/>
      <c r="N35" s="207"/>
      <c r="O35" s="174"/>
      <c r="P35" s="175"/>
    </row>
    <row r="36" spans="1:18" ht="7.5" customHeight="1" x14ac:dyDescent="0.35">
      <c r="D36" s="148"/>
      <c r="P36" s="139"/>
    </row>
    <row r="37" spans="1:18" s="8" customFormat="1" ht="26.25" customHeight="1" x14ac:dyDescent="0.35">
      <c r="B37" s="37"/>
      <c r="C37" s="183"/>
      <c r="D37" s="184"/>
      <c r="E37" s="210" t="s">
        <v>235</v>
      </c>
      <c r="F37" s="211"/>
      <c r="G37" s="211"/>
      <c r="H37" s="211"/>
      <c r="I37" s="211"/>
      <c r="J37" s="211"/>
      <c r="K37" s="211"/>
      <c r="L37" s="211"/>
      <c r="M37" s="211"/>
      <c r="N37" s="211"/>
      <c r="O37" s="212"/>
      <c r="P37" s="175"/>
      <c r="Q37" s="183"/>
      <c r="R37" s="2"/>
    </row>
    <row r="38" spans="1:18" ht="52.5" customHeight="1" thickBot="1" x14ac:dyDescent="0.4">
      <c r="D38" s="148"/>
      <c r="P38" s="139"/>
    </row>
    <row r="39" spans="1:18" ht="15.75" customHeight="1" thickBot="1" x14ac:dyDescent="0.4">
      <c r="D39" s="162"/>
      <c r="E39" s="163"/>
      <c r="F39" s="205" t="s">
        <v>242</v>
      </c>
      <c r="G39" s="155"/>
      <c r="H39" s="156"/>
      <c r="I39" s="156"/>
      <c r="J39" s="156"/>
      <c r="K39" s="156"/>
      <c r="L39" s="156"/>
      <c r="M39" s="156"/>
      <c r="N39" s="156"/>
      <c r="O39" s="156"/>
      <c r="P39" s="157"/>
    </row>
    <row r="40" spans="1:18" ht="15.75" customHeight="1" x14ac:dyDescent="0.35">
      <c r="D40" s="165"/>
      <c r="E40" s="166"/>
      <c r="F40" s="206"/>
      <c r="P40" s="139"/>
    </row>
    <row r="41" spans="1:18" ht="17.5" x14ac:dyDescent="0.35">
      <c r="D41" s="148"/>
      <c r="E41" s="174"/>
      <c r="F41" s="207" t="s">
        <v>297</v>
      </c>
      <c r="G41" s="207"/>
      <c r="H41" s="207"/>
      <c r="I41" s="207"/>
      <c r="J41" s="207"/>
      <c r="K41" s="207"/>
      <c r="L41" s="207"/>
      <c r="M41" s="207"/>
      <c r="N41" s="207"/>
      <c r="O41" s="174"/>
      <c r="P41" s="175"/>
    </row>
    <row r="42" spans="1:18" ht="7.5" customHeight="1" x14ac:dyDescent="0.35">
      <c r="D42" s="148"/>
      <c r="P42" s="139"/>
    </row>
    <row r="43" spans="1:18" s="8" customFormat="1" ht="22.5" customHeight="1" x14ac:dyDescent="0.35">
      <c r="B43" s="37"/>
      <c r="C43" s="183"/>
      <c r="D43" s="184"/>
      <c r="E43" s="210" t="s">
        <v>243</v>
      </c>
      <c r="F43" s="211"/>
      <c r="G43" s="211"/>
      <c r="H43" s="211"/>
      <c r="I43" s="211"/>
      <c r="J43" s="211"/>
      <c r="K43" s="211"/>
      <c r="L43" s="211"/>
      <c r="M43" s="211"/>
      <c r="N43" s="211"/>
      <c r="O43" s="212"/>
      <c r="P43" s="175"/>
      <c r="Q43" s="183"/>
      <c r="R43" s="2"/>
    </row>
    <row r="44" spans="1:18" s="8" customFormat="1" ht="15.75" customHeight="1" x14ac:dyDescent="0.35">
      <c r="B44" s="37"/>
      <c r="C44" s="183"/>
      <c r="D44" s="184"/>
      <c r="E44" s="185"/>
      <c r="F44" s="185"/>
      <c r="G44" s="186"/>
      <c r="H44" s="186"/>
      <c r="I44" s="186"/>
      <c r="J44" s="186"/>
      <c r="K44" s="186"/>
      <c r="L44" s="186"/>
      <c r="M44" s="186"/>
      <c r="N44" s="186"/>
      <c r="O44" s="186"/>
      <c r="P44" s="175"/>
      <c r="Q44" s="183"/>
      <c r="R44" s="2"/>
    </row>
    <row r="45" spans="1:18" x14ac:dyDescent="0.35">
      <c r="D45" s="148"/>
      <c r="E45" s="187"/>
      <c r="F45" s="208" t="s">
        <v>295</v>
      </c>
      <c r="G45" s="188"/>
      <c r="H45" s="189"/>
      <c r="I45" s="189"/>
      <c r="J45" s="189"/>
      <c r="K45" s="189"/>
      <c r="L45" s="189"/>
      <c r="M45" s="189"/>
      <c r="N45" s="189"/>
      <c r="O45" s="189"/>
      <c r="P45" s="139"/>
    </row>
    <row r="46" spans="1:18" x14ac:dyDescent="0.35">
      <c r="D46" s="148"/>
      <c r="E46" s="188"/>
      <c r="F46" s="209"/>
      <c r="O46" s="190"/>
      <c r="P46" s="139"/>
    </row>
    <row r="47" spans="1:18" ht="178.5" customHeight="1" x14ac:dyDescent="0.35">
      <c r="A47" s="8"/>
      <c r="B47" s="37"/>
      <c r="D47" s="148"/>
      <c r="E47" s="191"/>
      <c r="F47" s="158"/>
      <c r="G47" s="158"/>
      <c r="H47" s="158"/>
      <c r="I47" s="158"/>
      <c r="J47" s="158"/>
      <c r="K47" s="158"/>
      <c r="L47" s="158"/>
      <c r="M47" s="158"/>
      <c r="N47" s="158"/>
      <c r="O47" s="192"/>
      <c r="P47" s="139"/>
    </row>
    <row r="48" spans="1:18" x14ac:dyDescent="0.35">
      <c r="D48" s="148"/>
      <c r="P48" s="139"/>
    </row>
    <row r="49" spans="4:16" x14ac:dyDescent="0.35">
      <c r="D49" s="148"/>
      <c r="E49" s="187"/>
      <c r="F49" s="208" t="s">
        <v>294</v>
      </c>
      <c r="G49" s="188"/>
      <c r="H49" s="189"/>
      <c r="I49" s="189"/>
      <c r="J49" s="189"/>
      <c r="K49" s="189"/>
      <c r="L49" s="189"/>
      <c r="M49" s="189"/>
      <c r="N49" s="189"/>
      <c r="O49" s="189"/>
      <c r="P49" s="139"/>
    </row>
    <row r="50" spans="4:16" x14ac:dyDescent="0.35">
      <c r="D50" s="148"/>
      <c r="E50" s="188"/>
      <c r="F50" s="209"/>
      <c r="O50" s="190"/>
      <c r="P50" s="139"/>
    </row>
    <row r="51" spans="4:16" ht="174.75" customHeight="1" x14ac:dyDescent="0.35">
      <c r="D51" s="148"/>
      <c r="E51" s="202"/>
      <c r="F51" s="203"/>
      <c r="G51" s="203"/>
      <c r="H51" s="203"/>
      <c r="I51" s="203"/>
      <c r="J51" s="203"/>
      <c r="K51" s="203"/>
      <c r="L51" s="203"/>
      <c r="M51" s="203"/>
      <c r="N51" s="203"/>
      <c r="O51" s="204"/>
      <c r="P51" s="139"/>
    </row>
    <row r="52" spans="4:16" x14ac:dyDescent="0.35">
      <c r="D52" s="148"/>
      <c r="P52" s="139"/>
    </row>
    <row r="53" spans="4:16" ht="16" thickBot="1" x14ac:dyDescent="0.4">
      <c r="D53" s="155"/>
      <c r="E53" s="156"/>
      <c r="F53" s="156"/>
      <c r="G53" s="156"/>
      <c r="H53" s="156"/>
      <c r="I53" s="156"/>
      <c r="J53" s="156"/>
      <c r="K53" s="156"/>
      <c r="L53" s="156"/>
      <c r="M53" s="156"/>
      <c r="N53" s="156"/>
      <c r="O53" s="156"/>
      <c r="P53" s="157"/>
    </row>
  </sheetData>
  <sheetProtection algorithmName="SHA-512" hashValue="Syqq6mwBlRrUhE3HC6+1FV3nMc7hIoRa8xCnd5oka3N7EwC0MzufGuvjnUX27TxewDkuW4XvIG6VL1DzuftNhg==" saltValue="V+5SdUrqNF7eZgxVKuvjvQ==" spinCount="100000" sheet="1" selectLockedCells="1" selectUnlockedCells="1"/>
  <mergeCells count="14">
    <mergeCell ref="C3:Q3"/>
    <mergeCell ref="E43:O43"/>
    <mergeCell ref="E37:O37"/>
    <mergeCell ref="C4:Q4"/>
    <mergeCell ref="F6:G7"/>
    <mergeCell ref="E51:O51"/>
    <mergeCell ref="F18:F19"/>
    <mergeCell ref="F20:N20"/>
    <mergeCell ref="F33:F34"/>
    <mergeCell ref="F35:N35"/>
    <mergeCell ref="F39:F40"/>
    <mergeCell ref="F41:N41"/>
    <mergeCell ref="F49:F50"/>
    <mergeCell ref="F45:F46"/>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AA68A-C742-4E20-9284-870563B40EE3}">
  <sheetPr>
    <tabColor rgb="FF5E7244"/>
  </sheetPr>
  <dimension ref="B1:U79"/>
  <sheetViews>
    <sheetView showRowColHeaders="0" zoomScale="90" zoomScaleNormal="90" workbookViewId="0">
      <pane ySplit="4" topLeftCell="A5" activePane="bottomLeft" state="frozen"/>
      <selection activeCell="N13" sqref="N13:N14"/>
      <selection pane="bottomLeft" activeCell="F8" sqref="F8"/>
    </sheetView>
  </sheetViews>
  <sheetFormatPr defaultColWidth="14.26953125" defaultRowHeight="14.5" x14ac:dyDescent="0.35"/>
  <cols>
    <col min="1" max="1" width="2.81640625" style="7" customWidth="1"/>
    <col min="2" max="2" width="3.54296875" style="2" customWidth="1"/>
    <col min="3" max="3" width="10" style="7" customWidth="1"/>
    <col min="4" max="5" width="1.453125" style="7" customWidth="1"/>
    <col min="6" max="6" width="29.7265625" style="7" customWidth="1"/>
    <col min="7" max="7" width="17.81640625" style="7" customWidth="1"/>
    <col min="8" max="8" width="1.453125" style="7" customWidth="1"/>
    <col min="9" max="9" width="3.7265625" style="7" customWidth="1"/>
    <col min="10" max="10" width="1.453125" style="7" customWidth="1"/>
    <col min="11" max="11" width="29.54296875" style="7" customWidth="1"/>
    <col min="12" max="12" width="17.81640625" style="7" customWidth="1"/>
    <col min="13" max="13" width="1.453125" style="7" customWidth="1"/>
    <col min="14" max="14" width="3.7265625" style="7" customWidth="1"/>
    <col min="15" max="15" width="1.453125" style="7" customWidth="1"/>
    <col min="16" max="16" width="29.54296875" style="7" customWidth="1"/>
    <col min="17" max="17" width="17.81640625" style="7" customWidth="1"/>
    <col min="18" max="19" width="1.453125" style="7" customWidth="1"/>
    <col min="20" max="20" width="10" style="7" customWidth="1"/>
    <col min="21" max="21" width="3.54296875" style="2" customWidth="1"/>
    <col min="22" max="16384" width="14.26953125" style="7"/>
  </cols>
  <sheetData>
    <row r="1" spans="2:21" ht="18.75" customHeight="1" x14ac:dyDescent="0.35">
      <c r="C1" s="4"/>
      <c r="D1" s="4"/>
      <c r="E1" s="4"/>
      <c r="F1" s="4"/>
      <c r="G1" s="4"/>
      <c r="H1" s="4"/>
      <c r="I1" s="4"/>
      <c r="J1" s="4"/>
      <c r="K1" s="4"/>
      <c r="L1" s="4"/>
      <c r="M1" s="4"/>
      <c r="N1" s="4"/>
      <c r="O1" s="4"/>
      <c r="P1" s="4"/>
      <c r="Q1" s="4"/>
      <c r="R1" s="4"/>
      <c r="S1" s="4"/>
      <c r="T1" s="6" t="s">
        <v>3</v>
      </c>
    </row>
    <row r="2" spans="2:21" ht="75" customHeight="1" x14ac:dyDescent="0.35"/>
    <row r="3" spans="2:21" ht="45" customHeight="1" x14ac:dyDescent="0.35">
      <c r="C3" s="20" t="s">
        <v>79</v>
      </c>
      <c r="D3" s="20"/>
      <c r="E3" s="20"/>
      <c r="F3" s="20"/>
      <c r="G3" s="20"/>
      <c r="H3" s="20"/>
      <c r="I3" s="20"/>
      <c r="J3" s="20"/>
      <c r="K3" s="20"/>
      <c r="L3" s="20"/>
      <c r="M3" s="20"/>
      <c r="N3" s="20"/>
      <c r="O3" s="20"/>
      <c r="P3" s="20"/>
      <c r="Q3" s="20"/>
      <c r="R3" s="20"/>
      <c r="S3" s="20"/>
      <c r="T3" s="21"/>
    </row>
    <row r="4" spans="2:21" ht="18.75" customHeight="1" x14ac:dyDescent="0.35">
      <c r="C4" s="216" t="s">
        <v>237</v>
      </c>
      <c r="D4" s="216"/>
      <c r="E4" s="216"/>
      <c r="F4" s="216"/>
      <c r="G4" s="216"/>
      <c r="H4" s="216"/>
      <c r="I4" s="216"/>
      <c r="J4" s="216"/>
      <c r="K4" s="216"/>
      <c r="L4" s="216"/>
      <c r="M4" s="216"/>
      <c r="N4" s="216"/>
      <c r="O4" s="216"/>
      <c r="P4" s="216"/>
      <c r="Q4" s="216"/>
      <c r="R4" s="216"/>
      <c r="S4" s="216"/>
      <c r="T4" s="216"/>
    </row>
    <row r="5" spans="2:21" ht="15.75" customHeight="1" x14ac:dyDescent="0.35">
      <c r="C5" s="160"/>
      <c r="D5" s="160"/>
      <c r="E5" s="160"/>
      <c r="F5" s="160"/>
      <c r="G5" s="160"/>
      <c r="H5" s="160"/>
      <c r="I5" s="160"/>
      <c r="J5" s="160"/>
      <c r="K5" s="160"/>
      <c r="L5" s="160"/>
      <c r="M5" s="160"/>
      <c r="N5" s="160"/>
      <c r="O5" s="160"/>
      <c r="P5" s="160"/>
      <c r="Q5" s="160"/>
      <c r="R5" s="160"/>
      <c r="S5" s="160"/>
      <c r="T5" s="160"/>
    </row>
    <row r="6" spans="2:21" ht="133.5" customHeight="1" x14ac:dyDescent="0.35">
      <c r="C6" s="160"/>
      <c r="D6" s="160"/>
      <c r="E6" s="160"/>
      <c r="F6" s="160"/>
      <c r="G6" s="160"/>
      <c r="H6" s="160"/>
      <c r="I6" s="160"/>
      <c r="J6" s="160"/>
      <c r="K6" s="160"/>
      <c r="L6" s="160"/>
      <c r="M6" s="160"/>
      <c r="N6" s="160"/>
      <c r="O6" s="160"/>
      <c r="P6" s="160"/>
      <c r="Q6" s="160"/>
      <c r="R6" s="160"/>
      <c r="S6" s="160"/>
      <c r="T6" s="160"/>
    </row>
    <row r="7" spans="2:21" ht="15.75" customHeight="1" x14ac:dyDescent="0.35">
      <c r="C7" s="10"/>
      <c r="D7" s="10"/>
      <c r="E7" s="10"/>
      <c r="F7" s="10"/>
      <c r="G7" s="10"/>
      <c r="H7" s="10"/>
      <c r="I7" s="10"/>
      <c r="J7" s="10"/>
      <c r="K7" s="10"/>
      <c r="L7" s="10"/>
      <c r="M7" s="10"/>
      <c r="N7" s="10"/>
      <c r="O7" s="10"/>
      <c r="P7" s="10"/>
      <c r="Q7" s="10"/>
      <c r="R7" s="10"/>
      <c r="S7" s="10"/>
      <c r="T7" s="9"/>
    </row>
    <row r="8" spans="2:21" ht="15.75" customHeight="1" thickBot="1" x14ac:dyDescent="0.4">
      <c r="C8" s="10"/>
      <c r="D8" s="10"/>
      <c r="E8" s="10"/>
      <c r="F8" s="10"/>
      <c r="G8" s="10"/>
      <c r="H8" s="10"/>
      <c r="I8" s="10"/>
      <c r="J8" s="10"/>
      <c r="K8" s="10"/>
      <c r="L8" s="10"/>
      <c r="M8" s="10"/>
      <c r="N8" s="10"/>
      <c r="O8" s="10"/>
      <c r="P8" s="10"/>
      <c r="Q8" s="10"/>
      <c r="R8" s="10"/>
      <c r="S8" s="10"/>
      <c r="T8" s="9"/>
    </row>
    <row r="9" spans="2:21" ht="15.75" customHeight="1" thickBot="1" x14ac:dyDescent="0.4">
      <c r="C9" s="10"/>
      <c r="D9" s="106"/>
      <c r="E9" s="214" t="s">
        <v>320</v>
      </c>
      <c r="F9" s="214"/>
      <c r="G9" s="102"/>
      <c r="H9" s="103"/>
      <c r="I9" s="10"/>
      <c r="J9" s="10"/>
      <c r="K9" s="10"/>
      <c r="L9" s="10"/>
      <c r="M9" s="10"/>
      <c r="N9" s="10"/>
      <c r="O9" s="10"/>
      <c r="P9" s="10"/>
      <c r="Q9" s="10"/>
      <c r="R9" s="10"/>
      <c r="S9" s="10"/>
      <c r="T9" s="9"/>
    </row>
    <row r="10" spans="2:21" ht="15.75" customHeight="1" x14ac:dyDescent="0.35">
      <c r="C10" s="10"/>
      <c r="D10" s="101"/>
      <c r="E10" s="215"/>
      <c r="F10" s="215"/>
      <c r="G10" s="10"/>
      <c r="H10" s="10"/>
      <c r="I10" s="102"/>
      <c r="J10" s="102"/>
      <c r="K10" s="102"/>
      <c r="L10" s="102"/>
      <c r="M10" s="102"/>
      <c r="N10" s="102"/>
      <c r="O10" s="102"/>
      <c r="P10" s="102"/>
      <c r="Q10" s="102"/>
      <c r="R10" s="102"/>
      <c r="S10" s="103"/>
      <c r="T10" s="9"/>
    </row>
    <row r="11" spans="2:21" ht="7.5" customHeight="1" x14ac:dyDescent="0.35">
      <c r="C11" s="10"/>
      <c r="D11" s="101"/>
      <c r="E11" s="114"/>
      <c r="F11" s="115"/>
      <c r="G11" s="115"/>
      <c r="H11" s="116"/>
      <c r="I11" s="10"/>
      <c r="J11" s="114"/>
      <c r="K11" s="115"/>
      <c r="L11" s="115"/>
      <c r="M11" s="116"/>
      <c r="N11" s="10"/>
      <c r="O11" s="114"/>
      <c r="P11" s="115"/>
      <c r="Q11" s="115"/>
      <c r="R11" s="116"/>
      <c r="S11" s="107"/>
      <c r="T11" s="9"/>
    </row>
    <row r="12" spans="2:21" s="24" customFormat="1" ht="18.75" customHeight="1" x14ac:dyDescent="0.5">
      <c r="B12" s="25"/>
      <c r="D12" s="110"/>
      <c r="E12" s="117"/>
      <c r="F12" s="122" t="s">
        <v>71</v>
      </c>
      <c r="G12" s="123">
        <f>TabMijnLotnummers01[[#Totals],[Totaal inleg]]</f>
        <v>0</v>
      </c>
      <c r="H12" s="118"/>
      <c r="I12" s="26"/>
      <c r="J12" s="117"/>
      <c r="K12" s="122" t="s">
        <v>73</v>
      </c>
      <c r="L12" s="123">
        <f>TabMijnLotnummers01[[#Totals],[Bedrag]]</f>
        <v>0</v>
      </c>
      <c r="M12" s="118"/>
      <c r="N12" s="26"/>
      <c r="O12" s="117"/>
      <c r="P12" s="122" t="s">
        <v>72</v>
      </c>
      <c r="Q12" s="123">
        <f>L12-G12</f>
        <v>0</v>
      </c>
      <c r="R12" s="118"/>
      <c r="S12" s="108"/>
      <c r="T12" s="27"/>
      <c r="U12" s="25"/>
    </row>
    <row r="13" spans="2:21" ht="7.5" customHeight="1" x14ac:dyDescent="0.35">
      <c r="D13" s="111"/>
      <c r="E13" s="119"/>
      <c r="F13" s="120"/>
      <c r="G13" s="120"/>
      <c r="H13" s="121"/>
      <c r="I13" s="12"/>
      <c r="J13" s="119"/>
      <c r="K13" s="120"/>
      <c r="L13" s="120"/>
      <c r="M13" s="121"/>
      <c r="N13" s="12"/>
      <c r="O13" s="119"/>
      <c r="P13" s="120"/>
      <c r="Q13" s="120"/>
      <c r="R13" s="121"/>
      <c r="S13" s="104"/>
      <c r="T13" s="12"/>
    </row>
    <row r="14" spans="2:21" x14ac:dyDescent="0.35">
      <c r="D14" s="111"/>
      <c r="E14" s="124"/>
      <c r="F14" s="12"/>
      <c r="G14" s="12"/>
      <c r="H14" s="12"/>
      <c r="I14" s="12"/>
      <c r="J14" s="12"/>
      <c r="K14" s="12"/>
      <c r="L14" s="12"/>
      <c r="M14" s="12"/>
      <c r="N14" s="12"/>
      <c r="O14" s="12"/>
      <c r="P14" s="12"/>
      <c r="Q14" s="12"/>
      <c r="R14" s="132"/>
      <c r="S14" s="104"/>
      <c r="T14" s="12"/>
    </row>
    <row r="15" spans="2:21" ht="7.5" customHeight="1" x14ac:dyDescent="0.35">
      <c r="D15" s="111"/>
      <c r="E15" s="125"/>
      <c r="F15" s="126"/>
      <c r="G15" s="126"/>
      <c r="H15" s="127"/>
      <c r="I15" s="12"/>
      <c r="J15" s="125"/>
      <c r="K15" s="126"/>
      <c r="L15" s="126"/>
      <c r="M15" s="127"/>
      <c r="N15" s="12"/>
      <c r="O15" s="125"/>
      <c r="P15" s="126"/>
      <c r="Q15" s="126"/>
      <c r="R15" s="127"/>
      <c r="S15" s="104"/>
      <c r="T15" s="12"/>
    </row>
    <row r="16" spans="2:21" ht="18.5" x14ac:dyDescent="0.35">
      <c r="D16" s="111"/>
      <c r="E16" s="128"/>
      <c r="F16" s="217" t="s">
        <v>204</v>
      </c>
      <c r="G16" s="218"/>
      <c r="H16" s="129"/>
      <c r="I16" s="12"/>
      <c r="J16" s="128"/>
      <c r="K16" s="217" t="s">
        <v>205</v>
      </c>
      <c r="L16" s="218"/>
      <c r="M16" s="129"/>
      <c r="N16" s="12"/>
      <c r="O16" s="128"/>
      <c r="P16" s="217" t="s">
        <v>206</v>
      </c>
      <c r="Q16" s="218"/>
      <c r="R16" s="129"/>
      <c r="S16" s="104"/>
      <c r="T16" s="12"/>
    </row>
    <row r="17" spans="4:20" ht="7.5" customHeight="1" x14ac:dyDescent="0.35">
      <c r="D17" s="111"/>
      <c r="E17" s="128"/>
      <c r="F17" s="105"/>
      <c r="G17" s="105"/>
      <c r="H17" s="129"/>
      <c r="I17" s="12"/>
      <c r="J17" s="128"/>
      <c r="K17" s="105"/>
      <c r="L17" s="105"/>
      <c r="M17" s="129"/>
      <c r="N17" s="12"/>
      <c r="O17" s="128"/>
      <c r="P17" s="105"/>
      <c r="Q17" s="105"/>
      <c r="R17" s="129"/>
      <c r="S17" s="104"/>
      <c r="T17" s="12"/>
    </row>
    <row r="18" spans="4:20" ht="18.75" customHeight="1" x14ac:dyDescent="0.35">
      <c r="D18" s="111"/>
      <c r="E18" s="128"/>
      <c r="F18" s="130" t="s">
        <v>228</v>
      </c>
      <c r="G18" s="130" t="s">
        <v>199</v>
      </c>
      <c r="H18" s="129"/>
      <c r="I18" s="12"/>
      <c r="J18" s="128"/>
      <c r="K18" s="130" t="s">
        <v>227</v>
      </c>
      <c r="L18" s="130" t="s">
        <v>199</v>
      </c>
      <c r="M18" s="129"/>
      <c r="N18" s="12"/>
      <c r="O18" s="128"/>
      <c r="P18" s="130" t="s">
        <v>227</v>
      </c>
      <c r="Q18" s="130" t="s">
        <v>199</v>
      </c>
      <c r="R18" s="129"/>
      <c r="S18" s="104"/>
      <c r="T18" s="12"/>
    </row>
    <row r="19" spans="4:20" ht="18.75" customHeight="1" x14ac:dyDescent="0.35">
      <c r="D19" s="111"/>
      <c r="E19" s="128"/>
      <c r="F19" s="130" t="str">
        <f>("Eindigend op:"&amp;" ")&amp;('Data loten en prijs'!D59)</f>
        <v>Eindigend op: 0</v>
      </c>
      <c r="G19" s="130">
        <f>'Data loten en prijs'!E59</f>
        <v>0</v>
      </c>
      <c r="H19" s="129"/>
      <c r="I19" s="12"/>
      <c r="J19" s="128"/>
      <c r="K19" s="130" t="str">
        <f>("Eindigend op:"&amp;" ")&amp;('Data loten en prijs'!G99)</f>
        <v>Eindigend op: 00</v>
      </c>
      <c r="L19" s="130">
        <f>'Data loten en prijs'!H99</f>
        <v>0</v>
      </c>
      <c r="M19" s="129"/>
      <c r="N19" s="12"/>
      <c r="O19" s="128"/>
      <c r="P19" s="130" t="str">
        <f>("Eindigend op:"&amp;" ")&amp;('Data loten en prijs'!J99)</f>
        <v>Eindigend op: 50</v>
      </c>
      <c r="Q19" s="130">
        <f>'Data loten en prijs'!K99</f>
        <v>0</v>
      </c>
      <c r="R19" s="129"/>
      <c r="S19" s="104"/>
      <c r="T19" s="12"/>
    </row>
    <row r="20" spans="4:20" ht="18.75" customHeight="1" x14ac:dyDescent="0.35">
      <c r="D20" s="111"/>
      <c r="E20" s="128"/>
      <c r="F20" s="130" t="str">
        <f>("Eindigend op:"&amp;" ")&amp;('Data loten en prijs'!D60)</f>
        <v>Eindigend op: 1</v>
      </c>
      <c r="G20" s="130">
        <f>'Data loten en prijs'!E60</f>
        <v>0</v>
      </c>
      <c r="H20" s="129"/>
      <c r="I20" s="12"/>
      <c r="J20" s="128"/>
      <c r="K20" s="130" t="str">
        <f>("Eindigend op:"&amp;" ")&amp;('Data loten en prijs'!G100)</f>
        <v>Eindigend op: 01</v>
      </c>
      <c r="L20" s="130">
        <f>'Data loten en prijs'!H100</f>
        <v>0</v>
      </c>
      <c r="M20" s="129"/>
      <c r="N20" s="12"/>
      <c r="O20" s="128"/>
      <c r="P20" s="130" t="str">
        <f>("Eindigend op:"&amp;" ")&amp;('Data loten en prijs'!J100)</f>
        <v>Eindigend op: 51</v>
      </c>
      <c r="Q20" s="130">
        <f>'Data loten en prijs'!K100</f>
        <v>0</v>
      </c>
      <c r="R20" s="129"/>
      <c r="S20" s="104"/>
      <c r="T20" s="12"/>
    </row>
    <row r="21" spans="4:20" ht="18.5" x14ac:dyDescent="0.35">
      <c r="D21" s="111"/>
      <c r="E21" s="128"/>
      <c r="F21" s="130" t="str">
        <f>("Eindigend op:"&amp;" ")&amp;('Data loten en prijs'!D61)</f>
        <v>Eindigend op: 2</v>
      </c>
      <c r="G21" s="131">
        <f>'Data loten en prijs'!E61</f>
        <v>0</v>
      </c>
      <c r="H21" s="129"/>
      <c r="I21" s="12"/>
      <c r="J21" s="128"/>
      <c r="K21" s="130" t="str">
        <f>("Eindigend op:"&amp;" ")&amp;('Data loten en prijs'!G101)</f>
        <v>Eindigend op: 02</v>
      </c>
      <c r="L21" s="131">
        <f>'Data loten en prijs'!H101</f>
        <v>0</v>
      </c>
      <c r="M21" s="129"/>
      <c r="N21" s="12"/>
      <c r="O21" s="128"/>
      <c r="P21" s="130" t="str">
        <f>("Eindigend op:"&amp;" ")&amp;('Data loten en prijs'!J101)</f>
        <v>Eindigend op: 52</v>
      </c>
      <c r="Q21" s="131">
        <f>'Data loten en prijs'!K101</f>
        <v>0</v>
      </c>
      <c r="R21" s="129"/>
      <c r="S21" s="104"/>
      <c r="T21" s="12"/>
    </row>
    <row r="22" spans="4:20" ht="7.5" customHeight="1" x14ac:dyDescent="0.35">
      <c r="D22" s="111"/>
      <c r="E22" s="119"/>
      <c r="F22" s="120"/>
      <c r="G22" s="120"/>
      <c r="H22" s="121"/>
      <c r="I22" s="12"/>
      <c r="J22" s="119"/>
      <c r="K22" s="120"/>
      <c r="L22" s="120"/>
      <c r="M22" s="121"/>
      <c r="N22" s="12"/>
      <c r="O22" s="119"/>
      <c r="P22" s="120"/>
      <c r="Q22" s="120"/>
      <c r="R22" s="121"/>
      <c r="S22" s="104"/>
      <c r="T22" s="12"/>
    </row>
    <row r="23" spans="4:20" x14ac:dyDescent="0.35">
      <c r="D23" s="111"/>
      <c r="E23" s="12"/>
      <c r="F23" s="12"/>
      <c r="G23" s="12"/>
      <c r="H23" s="12"/>
      <c r="I23" s="12"/>
      <c r="J23" s="12"/>
      <c r="K23" s="12"/>
      <c r="L23" s="12"/>
      <c r="M23" s="12"/>
      <c r="N23" s="12"/>
      <c r="O23" s="12"/>
      <c r="P23" s="12"/>
      <c r="Q23" s="12"/>
      <c r="R23" s="12"/>
      <c r="S23" s="104"/>
      <c r="T23" s="12"/>
    </row>
    <row r="24" spans="4:20" ht="7.5" customHeight="1" x14ac:dyDescent="0.35">
      <c r="D24" s="111"/>
      <c r="E24" s="125"/>
      <c r="F24" s="126"/>
      <c r="G24" s="126"/>
      <c r="H24" s="127"/>
      <c r="I24" s="12"/>
      <c r="J24" s="125"/>
      <c r="K24" s="126"/>
      <c r="L24" s="126"/>
      <c r="M24" s="127"/>
      <c r="N24" s="12"/>
      <c r="O24" s="125"/>
      <c r="P24" s="126"/>
      <c r="Q24" s="126"/>
      <c r="R24" s="127"/>
      <c r="S24" s="104"/>
      <c r="T24" s="12"/>
    </row>
    <row r="25" spans="4:20" ht="18.5" x14ac:dyDescent="0.35">
      <c r="D25" s="111"/>
      <c r="E25" s="128"/>
      <c r="F25" s="217" t="s">
        <v>190</v>
      </c>
      <c r="G25" s="218"/>
      <c r="H25" s="129"/>
      <c r="I25" s="12"/>
      <c r="J25" s="128"/>
      <c r="K25" s="217" t="s">
        <v>191</v>
      </c>
      <c r="L25" s="218"/>
      <c r="M25" s="129"/>
      <c r="N25" s="12"/>
      <c r="O25" s="128"/>
      <c r="P25" s="217" t="s">
        <v>191</v>
      </c>
      <c r="Q25" s="218"/>
      <c r="R25" s="129"/>
      <c r="S25" s="104"/>
      <c r="T25" s="12"/>
    </row>
    <row r="26" spans="4:20" ht="7.5" customHeight="1" x14ac:dyDescent="0.35">
      <c r="D26" s="111"/>
      <c r="E26" s="128"/>
      <c r="F26" s="135"/>
      <c r="G26" s="135"/>
      <c r="H26" s="129"/>
      <c r="I26" s="12"/>
      <c r="J26" s="128"/>
      <c r="K26" s="135"/>
      <c r="L26" s="135"/>
      <c r="M26" s="129"/>
      <c r="N26" s="12"/>
      <c r="O26" s="128"/>
      <c r="P26" s="135"/>
      <c r="Q26" s="135"/>
      <c r="R26" s="129"/>
      <c r="S26" s="104"/>
      <c r="T26" s="12"/>
    </row>
    <row r="27" spans="4:20" ht="18.75" customHeight="1" x14ac:dyDescent="0.35">
      <c r="D27" s="111"/>
      <c r="E27" s="128"/>
      <c r="F27" s="130" t="s">
        <v>200</v>
      </c>
      <c r="G27" s="130" t="s">
        <v>199</v>
      </c>
      <c r="H27" s="129"/>
      <c r="I27" s="12"/>
      <c r="J27" s="128"/>
      <c r="K27" s="130" t="s">
        <v>201</v>
      </c>
      <c r="L27" s="130" t="s">
        <v>199</v>
      </c>
      <c r="M27" s="129"/>
      <c r="N27" s="12"/>
      <c r="O27" s="128"/>
      <c r="P27" s="130" t="s">
        <v>201</v>
      </c>
      <c r="Q27" s="130" t="s">
        <v>199</v>
      </c>
      <c r="R27" s="129"/>
      <c r="S27" s="104"/>
      <c r="T27" s="12"/>
    </row>
    <row r="28" spans="4:20" ht="18.5" x14ac:dyDescent="0.35">
      <c r="D28" s="111"/>
      <c r="E28" s="128"/>
      <c r="F28" s="133" t="s">
        <v>92</v>
      </c>
      <c r="G28" s="134">
        <f>COUNTIF(TabWinnendeLoten01[Laatste 1 eindcijfer],"0")</f>
        <v>0</v>
      </c>
      <c r="H28" s="129"/>
      <c r="I28" s="12"/>
      <c r="J28" s="128"/>
      <c r="K28" s="133" t="s">
        <v>188</v>
      </c>
      <c r="L28" s="134">
        <f>COUNTIF(TabWinnendeLoten01[Laatste 2 eindcijfers],0)</f>
        <v>0</v>
      </c>
      <c r="M28" s="129"/>
      <c r="N28" s="12"/>
      <c r="O28" s="128"/>
      <c r="P28" s="133" t="s">
        <v>139</v>
      </c>
      <c r="Q28" s="134">
        <f>COUNTIF(TabWinnendeLoten01[Laatste 2 eindcijfers],50)</f>
        <v>0</v>
      </c>
      <c r="R28" s="129"/>
      <c r="S28" s="104"/>
      <c r="T28" s="12"/>
    </row>
    <row r="29" spans="4:20" ht="18.5" x14ac:dyDescent="0.35">
      <c r="D29" s="111"/>
      <c r="E29" s="128"/>
      <c r="F29" s="133" t="s">
        <v>80</v>
      </c>
      <c r="G29" s="134">
        <f>COUNTIF(TabWinnendeLoten01[Laatste 1 eindcijfer],1)</f>
        <v>0</v>
      </c>
      <c r="H29" s="129"/>
      <c r="I29" s="12"/>
      <c r="J29" s="128"/>
      <c r="K29" s="133" t="s">
        <v>93</v>
      </c>
      <c r="L29" s="134">
        <f>COUNTIF(TabWinnendeLoten01[Laatste 2 eindcijfers],1)</f>
        <v>0</v>
      </c>
      <c r="M29" s="129"/>
      <c r="N29" s="12"/>
      <c r="O29" s="128"/>
      <c r="P29" s="133" t="s">
        <v>140</v>
      </c>
      <c r="Q29" s="134">
        <f>COUNTIF(TabWinnendeLoten01[Laatste 2 eindcijfers],51)</f>
        <v>0</v>
      </c>
      <c r="R29" s="129"/>
      <c r="S29" s="104"/>
      <c r="T29" s="12"/>
    </row>
    <row r="30" spans="4:20" ht="18.5" x14ac:dyDescent="0.35">
      <c r="D30" s="111"/>
      <c r="E30" s="128"/>
      <c r="F30" s="133" t="s">
        <v>81</v>
      </c>
      <c r="G30" s="134">
        <f>COUNTIF(TabWinnendeLoten01[Laatste 1 eindcijfer],2)</f>
        <v>0</v>
      </c>
      <c r="H30" s="129"/>
      <c r="I30" s="12"/>
      <c r="J30" s="128"/>
      <c r="K30" s="133" t="s">
        <v>94</v>
      </c>
      <c r="L30" s="134">
        <f>COUNTIF(TabWinnendeLoten01[Laatste 2 eindcijfers],2)</f>
        <v>0</v>
      </c>
      <c r="M30" s="129"/>
      <c r="N30" s="12"/>
      <c r="O30" s="128"/>
      <c r="P30" s="133" t="s">
        <v>141</v>
      </c>
      <c r="Q30" s="134">
        <f>COUNTIF(TabWinnendeLoten01[Laatste 2 eindcijfers],52)</f>
        <v>0</v>
      </c>
      <c r="R30" s="129"/>
      <c r="S30" s="104"/>
      <c r="T30" s="12"/>
    </row>
    <row r="31" spans="4:20" ht="18.5" x14ac:dyDescent="0.35">
      <c r="D31" s="111"/>
      <c r="E31" s="128"/>
      <c r="F31" s="133" t="s">
        <v>82</v>
      </c>
      <c r="G31" s="134">
        <f>COUNTIF(TabWinnendeLoten01[Laatste 1 eindcijfer],3)</f>
        <v>0</v>
      </c>
      <c r="H31" s="129"/>
      <c r="I31" s="12"/>
      <c r="J31" s="128"/>
      <c r="K31" s="133" t="s">
        <v>95</v>
      </c>
      <c r="L31" s="134">
        <f>COUNTIF(TabWinnendeLoten01[Laatste 2 eindcijfers],3)</f>
        <v>0</v>
      </c>
      <c r="M31" s="129"/>
      <c r="N31" s="12"/>
      <c r="O31" s="128"/>
      <c r="P31" s="133" t="s">
        <v>142</v>
      </c>
      <c r="Q31" s="134">
        <f>COUNTIF(TabWinnendeLoten01[Laatste 2 eindcijfers],53)</f>
        <v>0</v>
      </c>
      <c r="R31" s="129"/>
      <c r="S31" s="104"/>
      <c r="T31" s="12"/>
    </row>
    <row r="32" spans="4:20" ht="18.5" x14ac:dyDescent="0.35">
      <c r="D32" s="111"/>
      <c r="E32" s="128"/>
      <c r="F32" s="133" t="s">
        <v>83</v>
      </c>
      <c r="G32" s="134">
        <f>COUNTIF(TabWinnendeLoten01[Laatste 1 eindcijfer],4)</f>
        <v>0</v>
      </c>
      <c r="H32" s="129"/>
      <c r="I32" s="12"/>
      <c r="J32" s="128"/>
      <c r="K32" s="133" t="s">
        <v>96</v>
      </c>
      <c r="L32" s="134">
        <f>COUNTIF(TabWinnendeLoten01[Laatste 2 eindcijfers],4)</f>
        <v>0</v>
      </c>
      <c r="M32" s="129"/>
      <c r="N32" s="12"/>
      <c r="O32" s="128"/>
      <c r="P32" s="133" t="s">
        <v>143</v>
      </c>
      <c r="Q32" s="134">
        <f>COUNTIF(TabWinnendeLoten01[Laatste 2 eindcijfers],54)</f>
        <v>0</v>
      </c>
      <c r="R32" s="129"/>
      <c r="S32" s="104"/>
      <c r="T32" s="12"/>
    </row>
    <row r="33" spans="4:20" ht="18.5" x14ac:dyDescent="0.35">
      <c r="D33" s="111"/>
      <c r="E33" s="128"/>
      <c r="F33" s="133" t="s">
        <v>84</v>
      </c>
      <c r="G33" s="134">
        <f>COUNTIF(TabWinnendeLoten01[Laatste 1 eindcijfer],5)</f>
        <v>0</v>
      </c>
      <c r="H33" s="129"/>
      <c r="I33" s="12"/>
      <c r="J33" s="128"/>
      <c r="K33" s="133" t="s">
        <v>97</v>
      </c>
      <c r="L33" s="134">
        <f>COUNTIF(TabWinnendeLoten01[Laatste 2 eindcijfers],5)</f>
        <v>0</v>
      </c>
      <c r="M33" s="129"/>
      <c r="N33" s="12"/>
      <c r="O33" s="128"/>
      <c r="P33" s="133" t="s">
        <v>144</v>
      </c>
      <c r="Q33" s="134">
        <f>COUNTIF(TabWinnendeLoten01[Laatste 2 eindcijfers],55)</f>
        <v>0</v>
      </c>
      <c r="R33" s="129"/>
      <c r="S33" s="104"/>
      <c r="T33" s="12"/>
    </row>
    <row r="34" spans="4:20" ht="18.5" x14ac:dyDescent="0.35">
      <c r="D34" s="111"/>
      <c r="E34" s="128"/>
      <c r="F34" s="133" t="s">
        <v>85</v>
      </c>
      <c r="G34" s="134">
        <f>COUNTIF(TabWinnendeLoten01[Laatste 1 eindcijfer],6)</f>
        <v>0</v>
      </c>
      <c r="H34" s="129"/>
      <c r="I34" s="12"/>
      <c r="J34" s="128"/>
      <c r="K34" s="133" t="s">
        <v>98</v>
      </c>
      <c r="L34" s="134">
        <f>COUNTIF(TabWinnendeLoten01[Laatste 2 eindcijfers],6)</f>
        <v>0</v>
      </c>
      <c r="M34" s="129"/>
      <c r="N34" s="12"/>
      <c r="O34" s="128"/>
      <c r="P34" s="133" t="s">
        <v>145</v>
      </c>
      <c r="Q34" s="134">
        <f>COUNTIF(TabWinnendeLoten01[Laatste 2 eindcijfers],56)</f>
        <v>0</v>
      </c>
      <c r="R34" s="129"/>
      <c r="S34" s="104"/>
      <c r="T34" s="12"/>
    </row>
    <row r="35" spans="4:20" ht="18.5" x14ac:dyDescent="0.35">
      <c r="D35" s="111"/>
      <c r="E35" s="128"/>
      <c r="F35" s="133" t="s">
        <v>86</v>
      </c>
      <c r="G35" s="134">
        <f>COUNTIF(TabWinnendeLoten01[Laatste 1 eindcijfer],7)</f>
        <v>0</v>
      </c>
      <c r="H35" s="129"/>
      <c r="I35" s="12"/>
      <c r="J35" s="128"/>
      <c r="K35" s="133" t="s">
        <v>99</v>
      </c>
      <c r="L35" s="134">
        <f>COUNTIF(TabWinnendeLoten01[Laatste 2 eindcijfers],7)</f>
        <v>0</v>
      </c>
      <c r="M35" s="129"/>
      <c r="N35" s="12"/>
      <c r="O35" s="128"/>
      <c r="P35" s="133" t="s">
        <v>146</v>
      </c>
      <c r="Q35" s="134">
        <f>COUNTIF(TabWinnendeLoten01[Laatste 2 eindcijfers],57)</f>
        <v>0</v>
      </c>
      <c r="R35" s="129"/>
      <c r="S35" s="104"/>
      <c r="T35" s="12"/>
    </row>
    <row r="36" spans="4:20" ht="18.5" x14ac:dyDescent="0.35">
      <c r="D36" s="111"/>
      <c r="E36" s="128"/>
      <c r="F36" s="133" t="s">
        <v>87</v>
      </c>
      <c r="G36" s="134">
        <f>COUNTIF(TabWinnendeLoten01[Laatste 1 eindcijfer],8)</f>
        <v>0</v>
      </c>
      <c r="H36" s="129"/>
      <c r="I36" s="12"/>
      <c r="J36" s="128"/>
      <c r="K36" s="133" t="s">
        <v>100</v>
      </c>
      <c r="L36" s="134">
        <f>COUNTIF(TabWinnendeLoten01[Laatste 2 eindcijfers],8)</f>
        <v>0</v>
      </c>
      <c r="M36" s="129"/>
      <c r="N36" s="12"/>
      <c r="O36" s="128"/>
      <c r="P36" s="133" t="s">
        <v>147</v>
      </c>
      <c r="Q36" s="134">
        <f>COUNTIF(TabWinnendeLoten01[Laatste 2 eindcijfers],58)</f>
        <v>0</v>
      </c>
      <c r="R36" s="129"/>
      <c r="S36" s="104"/>
      <c r="T36" s="12"/>
    </row>
    <row r="37" spans="4:20" ht="18.5" x14ac:dyDescent="0.35">
      <c r="D37" s="111"/>
      <c r="E37" s="128"/>
      <c r="F37" s="133" t="s">
        <v>88</v>
      </c>
      <c r="G37" s="134">
        <f>COUNTIF(TabWinnendeLoten01[Laatste 1 eindcijfer],9)</f>
        <v>0</v>
      </c>
      <c r="H37" s="129"/>
      <c r="I37" s="12"/>
      <c r="J37" s="128"/>
      <c r="K37" s="133" t="s">
        <v>101</v>
      </c>
      <c r="L37" s="134">
        <f>COUNTIF(TabWinnendeLoten01[Laatste 2 eindcijfers],9)</f>
        <v>0</v>
      </c>
      <c r="M37" s="129"/>
      <c r="N37" s="12"/>
      <c r="O37" s="128"/>
      <c r="P37" s="133" t="s">
        <v>148</v>
      </c>
      <c r="Q37" s="134">
        <f>COUNTIF(TabWinnendeLoten01[Laatste 2 eindcijfers],59)</f>
        <v>0</v>
      </c>
      <c r="R37" s="129"/>
      <c r="S37" s="104"/>
      <c r="T37" s="12"/>
    </row>
    <row r="38" spans="4:20" ht="18.5" x14ac:dyDescent="0.35">
      <c r="D38" s="111"/>
      <c r="E38" s="119"/>
      <c r="F38" s="120"/>
      <c r="G38" s="120"/>
      <c r="H38" s="121"/>
      <c r="I38" s="12"/>
      <c r="J38" s="128"/>
      <c r="K38" s="133" t="s">
        <v>89</v>
      </c>
      <c r="L38" s="134">
        <f>COUNTIF(TabWinnendeLoten01[Laatste 2 eindcijfers],10)</f>
        <v>0</v>
      </c>
      <c r="M38" s="129"/>
      <c r="N38" s="12"/>
      <c r="O38" s="128"/>
      <c r="P38" s="133" t="s">
        <v>149</v>
      </c>
      <c r="Q38" s="134">
        <f>COUNTIF(TabWinnendeLoten01[Laatste 2 eindcijfers],60)</f>
        <v>0</v>
      </c>
      <c r="R38" s="129"/>
      <c r="S38" s="104"/>
      <c r="T38" s="12"/>
    </row>
    <row r="39" spans="4:20" ht="18.5" x14ac:dyDescent="0.35">
      <c r="D39" s="111"/>
      <c r="E39" s="12"/>
      <c r="F39" s="12"/>
      <c r="G39" s="12"/>
      <c r="H39" s="12"/>
      <c r="I39" s="12"/>
      <c r="J39" s="128"/>
      <c r="K39" s="133" t="s">
        <v>90</v>
      </c>
      <c r="L39" s="134">
        <f>COUNTIF(TabWinnendeLoten01[Laatste 2 eindcijfers],11)</f>
        <v>0</v>
      </c>
      <c r="M39" s="129"/>
      <c r="N39" s="12"/>
      <c r="O39" s="128"/>
      <c r="P39" s="133" t="s">
        <v>150</v>
      </c>
      <c r="Q39" s="134">
        <f>COUNTIF(TabWinnendeLoten01[Laatste 2 eindcijfers],61)</f>
        <v>0</v>
      </c>
      <c r="R39" s="129"/>
      <c r="S39" s="104"/>
      <c r="T39" s="12"/>
    </row>
    <row r="40" spans="4:20" ht="18.5" x14ac:dyDescent="0.35">
      <c r="D40" s="111"/>
      <c r="E40" s="12"/>
      <c r="F40" s="12"/>
      <c r="G40" s="12"/>
      <c r="H40" s="12"/>
      <c r="I40" s="12"/>
      <c r="J40" s="128"/>
      <c r="K40" s="133" t="s">
        <v>91</v>
      </c>
      <c r="L40" s="134">
        <f>COUNTIF(TabWinnendeLoten01[Laatste 2 eindcijfers],12)</f>
        <v>0</v>
      </c>
      <c r="M40" s="129"/>
      <c r="N40" s="12"/>
      <c r="O40" s="128"/>
      <c r="P40" s="133" t="s">
        <v>151</v>
      </c>
      <c r="Q40" s="134">
        <f>COUNTIF(TabWinnendeLoten01[Laatste 2 eindcijfers],62)</f>
        <v>0</v>
      </c>
      <c r="R40" s="129"/>
      <c r="S40" s="104"/>
      <c r="T40" s="12"/>
    </row>
    <row r="41" spans="4:20" ht="18.5" x14ac:dyDescent="0.35">
      <c r="D41" s="111"/>
      <c r="E41" s="12"/>
      <c r="F41" s="12"/>
      <c r="G41" s="12"/>
      <c r="H41" s="12"/>
      <c r="I41" s="12"/>
      <c r="J41" s="128"/>
      <c r="K41" s="133" t="s">
        <v>102</v>
      </c>
      <c r="L41" s="134">
        <f>COUNTIF(TabWinnendeLoten01[Laatste 2 eindcijfers],13)</f>
        <v>0</v>
      </c>
      <c r="M41" s="129"/>
      <c r="N41" s="12"/>
      <c r="O41" s="128"/>
      <c r="P41" s="133" t="s">
        <v>152</v>
      </c>
      <c r="Q41" s="134">
        <f>COUNTIF(TabWinnendeLoten01[Laatste 2 eindcijfers],63)</f>
        <v>0</v>
      </c>
      <c r="R41" s="129"/>
      <c r="S41" s="104"/>
      <c r="T41" s="12"/>
    </row>
    <row r="42" spans="4:20" ht="18.5" x14ac:dyDescent="0.35">
      <c r="D42" s="111"/>
      <c r="E42" s="12"/>
      <c r="F42" s="12"/>
      <c r="G42" s="12"/>
      <c r="H42" s="12"/>
      <c r="I42" s="12"/>
      <c r="J42" s="128"/>
      <c r="K42" s="133" t="s">
        <v>103</v>
      </c>
      <c r="L42" s="134">
        <f>COUNTIF(TabWinnendeLoten01[Laatste 2 eindcijfers],14)</f>
        <v>0</v>
      </c>
      <c r="M42" s="129"/>
      <c r="N42" s="12"/>
      <c r="O42" s="128"/>
      <c r="P42" s="133" t="s">
        <v>153</v>
      </c>
      <c r="Q42" s="134">
        <f>COUNTIF(TabWinnendeLoten01[Laatste 2 eindcijfers],64)</f>
        <v>0</v>
      </c>
      <c r="R42" s="129"/>
      <c r="S42" s="104"/>
      <c r="T42" s="12"/>
    </row>
    <row r="43" spans="4:20" ht="18.5" x14ac:dyDescent="0.35">
      <c r="D43" s="111"/>
      <c r="E43" s="12"/>
      <c r="F43" s="12"/>
      <c r="G43" s="12"/>
      <c r="H43" s="12"/>
      <c r="I43" s="12"/>
      <c r="J43" s="128"/>
      <c r="K43" s="133" t="s">
        <v>104</v>
      </c>
      <c r="L43" s="134">
        <f>COUNTIF(TabWinnendeLoten01[Laatste 2 eindcijfers],15)</f>
        <v>0</v>
      </c>
      <c r="M43" s="129"/>
      <c r="N43" s="12"/>
      <c r="O43" s="128"/>
      <c r="P43" s="133" t="s">
        <v>154</v>
      </c>
      <c r="Q43" s="134">
        <f>COUNTIF(TabWinnendeLoten01[Laatste 2 eindcijfers],65)</f>
        <v>0</v>
      </c>
      <c r="R43" s="129"/>
      <c r="S43" s="104"/>
      <c r="T43" s="12"/>
    </row>
    <row r="44" spans="4:20" ht="18.5" x14ac:dyDescent="0.35">
      <c r="D44" s="111"/>
      <c r="E44" s="12"/>
      <c r="F44" s="12"/>
      <c r="G44" s="12"/>
      <c r="H44" s="12"/>
      <c r="I44" s="12"/>
      <c r="J44" s="128"/>
      <c r="K44" s="133" t="s">
        <v>105</v>
      </c>
      <c r="L44" s="134">
        <f>COUNTIF(TabWinnendeLoten01[Laatste 2 eindcijfers],16)</f>
        <v>0</v>
      </c>
      <c r="M44" s="129"/>
      <c r="N44" s="12"/>
      <c r="O44" s="128"/>
      <c r="P44" s="133" t="s">
        <v>155</v>
      </c>
      <c r="Q44" s="134">
        <f>COUNTIF(TabWinnendeLoten01[Laatste 2 eindcijfers],66)</f>
        <v>0</v>
      </c>
      <c r="R44" s="129"/>
      <c r="S44" s="104"/>
      <c r="T44" s="12"/>
    </row>
    <row r="45" spans="4:20" ht="18.5" x14ac:dyDescent="0.35">
      <c r="D45" s="111"/>
      <c r="E45" s="12"/>
      <c r="F45" s="12"/>
      <c r="G45" s="12"/>
      <c r="H45" s="12"/>
      <c r="I45" s="12"/>
      <c r="J45" s="128"/>
      <c r="K45" s="133" t="s">
        <v>106</v>
      </c>
      <c r="L45" s="134">
        <f>COUNTIF(TabWinnendeLoten01[Laatste 2 eindcijfers],17)</f>
        <v>0</v>
      </c>
      <c r="M45" s="129"/>
      <c r="N45" s="12"/>
      <c r="O45" s="128"/>
      <c r="P45" s="133" t="s">
        <v>156</v>
      </c>
      <c r="Q45" s="134">
        <f>COUNTIF(TabWinnendeLoten01[Laatste 2 eindcijfers],67)</f>
        <v>0</v>
      </c>
      <c r="R45" s="129"/>
      <c r="S45" s="104"/>
      <c r="T45" s="12"/>
    </row>
    <row r="46" spans="4:20" ht="18.5" x14ac:dyDescent="0.35">
      <c r="D46" s="111"/>
      <c r="E46" s="12"/>
      <c r="F46" s="12"/>
      <c r="G46" s="12"/>
      <c r="H46" s="12"/>
      <c r="I46" s="12"/>
      <c r="J46" s="128"/>
      <c r="K46" s="133" t="s">
        <v>107</v>
      </c>
      <c r="L46" s="134">
        <f>COUNTIF(TabWinnendeLoten01[Laatste 2 eindcijfers],18)</f>
        <v>0</v>
      </c>
      <c r="M46" s="129"/>
      <c r="N46" s="12"/>
      <c r="O46" s="128"/>
      <c r="P46" s="133" t="s">
        <v>157</v>
      </c>
      <c r="Q46" s="134">
        <f>COUNTIF(TabWinnendeLoten01[Laatste 2 eindcijfers],68)</f>
        <v>0</v>
      </c>
      <c r="R46" s="129"/>
      <c r="S46" s="104"/>
      <c r="T46" s="12"/>
    </row>
    <row r="47" spans="4:20" ht="18.5" x14ac:dyDescent="0.35">
      <c r="D47" s="111"/>
      <c r="E47" s="12"/>
      <c r="F47" s="12"/>
      <c r="G47" s="12"/>
      <c r="H47" s="12"/>
      <c r="I47" s="12"/>
      <c r="J47" s="128"/>
      <c r="K47" s="133" t="s">
        <v>108</v>
      </c>
      <c r="L47" s="134">
        <f>COUNTIF(TabWinnendeLoten01[Laatste 2 eindcijfers],19)</f>
        <v>0</v>
      </c>
      <c r="M47" s="129"/>
      <c r="N47" s="12"/>
      <c r="O47" s="128"/>
      <c r="P47" s="133" t="s">
        <v>158</v>
      </c>
      <c r="Q47" s="134">
        <f>COUNTIF(TabWinnendeLoten01[Laatste 2 eindcijfers],69)</f>
        <v>0</v>
      </c>
      <c r="R47" s="129"/>
      <c r="S47" s="104"/>
      <c r="T47" s="12"/>
    </row>
    <row r="48" spans="4:20" ht="18.5" x14ac:dyDescent="0.35">
      <c r="D48" s="111"/>
      <c r="E48" s="12"/>
      <c r="F48" s="12"/>
      <c r="G48" s="12"/>
      <c r="H48" s="12"/>
      <c r="I48" s="12"/>
      <c r="J48" s="128"/>
      <c r="K48" s="133" t="s">
        <v>109</v>
      </c>
      <c r="L48" s="134">
        <f>COUNTIF(TabWinnendeLoten01[Laatste 2 eindcijfers],20)</f>
        <v>0</v>
      </c>
      <c r="M48" s="129"/>
      <c r="N48" s="12"/>
      <c r="O48" s="128"/>
      <c r="P48" s="133" t="s">
        <v>159</v>
      </c>
      <c r="Q48" s="134">
        <f>COUNTIF(TabWinnendeLoten01[Laatste 2 eindcijfers],70)</f>
        <v>0</v>
      </c>
      <c r="R48" s="129"/>
      <c r="S48" s="104"/>
      <c r="T48" s="12"/>
    </row>
    <row r="49" spans="4:20" ht="18.5" x14ac:dyDescent="0.35">
      <c r="D49" s="111"/>
      <c r="E49" s="12"/>
      <c r="F49" s="12"/>
      <c r="G49" s="12"/>
      <c r="H49" s="12"/>
      <c r="I49" s="12"/>
      <c r="J49" s="128"/>
      <c r="K49" s="133" t="s">
        <v>110</v>
      </c>
      <c r="L49" s="134">
        <f>COUNTIF(TabWinnendeLoten01[Laatste 2 eindcijfers],21)</f>
        <v>0</v>
      </c>
      <c r="M49" s="129"/>
      <c r="N49" s="12"/>
      <c r="O49" s="128"/>
      <c r="P49" s="133" t="s">
        <v>160</v>
      </c>
      <c r="Q49" s="134">
        <f>COUNTIF(TabWinnendeLoten01[Laatste 2 eindcijfers],71)</f>
        <v>0</v>
      </c>
      <c r="R49" s="129"/>
      <c r="S49" s="104"/>
      <c r="T49" s="12"/>
    </row>
    <row r="50" spans="4:20" ht="18.5" x14ac:dyDescent="0.35">
      <c r="D50" s="111"/>
      <c r="E50" s="12"/>
      <c r="F50" s="12"/>
      <c r="G50" s="12"/>
      <c r="H50" s="12"/>
      <c r="I50" s="12"/>
      <c r="J50" s="128"/>
      <c r="K50" s="133" t="s">
        <v>111</v>
      </c>
      <c r="L50" s="134">
        <f>COUNTIF(TabWinnendeLoten01[Laatste 2 eindcijfers],22)</f>
        <v>0</v>
      </c>
      <c r="M50" s="129"/>
      <c r="N50" s="12"/>
      <c r="O50" s="128"/>
      <c r="P50" s="133" t="s">
        <v>161</v>
      </c>
      <c r="Q50" s="134">
        <f>COUNTIF(TabWinnendeLoten01[Laatste 2 eindcijfers],72)</f>
        <v>0</v>
      </c>
      <c r="R50" s="129"/>
      <c r="S50" s="104"/>
      <c r="T50" s="12"/>
    </row>
    <row r="51" spans="4:20" ht="18.5" x14ac:dyDescent="0.35">
      <c r="D51" s="111"/>
      <c r="E51" s="12"/>
      <c r="F51" s="12"/>
      <c r="G51" s="12"/>
      <c r="H51" s="12"/>
      <c r="I51" s="12"/>
      <c r="J51" s="128"/>
      <c r="K51" s="133" t="s">
        <v>112</v>
      </c>
      <c r="L51" s="134">
        <f>COUNTIF(TabWinnendeLoten01[Laatste 2 eindcijfers],23)</f>
        <v>0</v>
      </c>
      <c r="M51" s="129"/>
      <c r="N51" s="12"/>
      <c r="O51" s="128"/>
      <c r="P51" s="133" t="s">
        <v>162</v>
      </c>
      <c r="Q51" s="134">
        <f>COUNTIF(TabWinnendeLoten01[Laatste 2 eindcijfers],73)</f>
        <v>0</v>
      </c>
      <c r="R51" s="129"/>
      <c r="S51" s="104"/>
      <c r="T51" s="12"/>
    </row>
    <row r="52" spans="4:20" ht="18.5" x14ac:dyDescent="0.35">
      <c r="D52" s="111"/>
      <c r="E52" s="12"/>
      <c r="F52" s="12"/>
      <c r="G52" s="12"/>
      <c r="H52" s="12"/>
      <c r="I52" s="12"/>
      <c r="J52" s="128"/>
      <c r="K52" s="133" t="s">
        <v>113</v>
      </c>
      <c r="L52" s="134">
        <f>COUNTIF(TabWinnendeLoten01[Laatste 2 eindcijfers],24)</f>
        <v>0</v>
      </c>
      <c r="M52" s="129"/>
      <c r="N52" s="12"/>
      <c r="O52" s="128"/>
      <c r="P52" s="133" t="s">
        <v>163</v>
      </c>
      <c r="Q52" s="134">
        <f>COUNTIF(TabWinnendeLoten01[Laatste 2 eindcijfers],74)</f>
        <v>0</v>
      </c>
      <c r="R52" s="129"/>
      <c r="S52" s="104"/>
      <c r="T52" s="12"/>
    </row>
    <row r="53" spans="4:20" ht="18.5" x14ac:dyDescent="0.35">
      <c r="D53" s="111"/>
      <c r="E53" s="12"/>
      <c r="F53" s="12"/>
      <c r="G53" s="12"/>
      <c r="H53" s="12"/>
      <c r="I53" s="12"/>
      <c r="J53" s="128"/>
      <c r="K53" s="133" t="s">
        <v>114</v>
      </c>
      <c r="L53" s="134">
        <f>COUNTIF(TabWinnendeLoten01[Laatste 2 eindcijfers],25)</f>
        <v>0</v>
      </c>
      <c r="M53" s="129"/>
      <c r="N53" s="12"/>
      <c r="O53" s="128"/>
      <c r="P53" s="133" t="s">
        <v>164</v>
      </c>
      <c r="Q53" s="134">
        <f>COUNTIF(TabWinnendeLoten01[Laatste 2 eindcijfers],75)</f>
        <v>0</v>
      </c>
      <c r="R53" s="129"/>
      <c r="S53" s="104"/>
      <c r="T53" s="12"/>
    </row>
    <row r="54" spans="4:20" ht="18.5" x14ac:dyDescent="0.35">
      <c r="D54" s="111"/>
      <c r="E54" s="12"/>
      <c r="F54" s="12"/>
      <c r="G54" s="12"/>
      <c r="H54" s="12"/>
      <c r="I54" s="12"/>
      <c r="J54" s="128"/>
      <c r="K54" s="133" t="s">
        <v>115</v>
      </c>
      <c r="L54" s="134">
        <f>COUNTIF(TabWinnendeLoten01[Laatste 2 eindcijfers],26)</f>
        <v>0</v>
      </c>
      <c r="M54" s="129"/>
      <c r="N54" s="12"/>
      <c r="O54" s="128"/>
      <c r="P54" s="133" t="s">
        <v>165</v>
      </c>
      <c r="Q54" s="134">
        <f>COUNTIF(TabWinnendeLoten01[Laatste 2 eindcijfers],76)</f>
        <v>0</v>
      </c>
      <c r="R54" s="129"/>
      <c r="S54" s="104"/>
      <c r="T54" s="12"/>
    </row>
    <row r="55" spans="4:20" ht="18.5" x14ac:dyDescent="0.35">
      <c r="D55" s="111"/>
      <c r="E55" s="12"/>
      <c r="F55" s="12"/>
      <c r="G55" s="12"/>
      <c r="H55" s="12"/>
      <c r="I55" s="12"/>
      <c r="J55" s="128"/>
      <c r="K55" s="133" t="s">
        <v>116</v>
      </c>
      <c r="L55" s="134">
        <f>COUNTIF(TabWinnendeLoten01[Laatste 2 eindcijfers],27)</f>
        <v>0</v>
      </c>
      <c r="M55" s="129"/>
      <c r="N55" s="12"/>
      <c r="O55" s="128"/>
      <c r="P55" s="133" t="s">
        <v>166</v>
      </c>
      <c r="Q55" s="134">
        <f>COUNTIF(TabWinnendeLoten01[Laatste 2 eindcijfers],77)</f>
        <v>0</v>
      </c>
      <c r="R55" s="129"/>
      <c r="S55" s="104"/>
      <c r="T55" s="12"/>
    </row>
    <row r="56" spans="4:20" ht="18.5" x14ac:dyDescent="0.35">
      <c r="D56" s="111"/>
      <c r="E56" s="12"/>
      <c r="F56" s="12"/>
      <c r="G56" s="12"/>
      <c r="H56" s="12"/>
      <c r="I56" s="12"/>
      <c r="J56" s="128"/>
      <c r="K56" s="133" t="s">
        <v>117</v>
      </c>
      <c r="L56" s="134">
        <f>COUNTIF(TabWinnendeLoten01[Laatste 2 eindcijfers],28)</f>
        <v>0</v>
      </c>
      <c r="M56" s="129"/>
      <c r="N56" s="12"/>
      <c r="O56" s="128"/>
      <c r="P56" s="133" t="s">
        <v>167</v>
      </c>
      <c r="Q56" s="134">
        <f>COUNTIF(TabWinnendeLoten01[Laatste 2 eindcijfers],78)</f>
        <v>0</v>
      </c>
      <c r="R56" s="129"/>
      <c r="S56" s="104"/>
      <c r="T56" s="12"/>
    </row>
    <row r="57" spans="4:20" ht="18.5" x14ac:dyDescent="0.35">
      <c r="D57" s="111"/>
      <c r="E57" s="12"/>
      <c r="F57" s="12"/>
      <c r="G57" s="12"/>
      <c r="H57" s="12"/>
      <c r="I57" s="12"/>
      <c r="J57" s="128"/>
      <c r="K57" s="133" t="s">
        <v>118</v>
      </c>
      <c r="L57" s="134">
        <f>COUNTIF(TabWinnendeLoten01[Laatste 2 eindcijfers],29)</f>
        <v>0</v>
      </c>
      <c r="M57" s="129"/>
      <c r="N57" s="12"/>
      <c r="O57" s="128"/>
      <c r="P57" s="133" t="s">
        <v>168</v>
      </c>
      <c r="Q57" s="134">
        <f>COUNTIF(TabWinnendeLoten01[Laatste 2 eindcijfers],79)</f>
        <v>0</v>
      </c>
      <c r="R57" s="129"/>
      <c r="S57" s="104"/>
      <c r="T57" s="12"/>
    </row>
    <row r="58" spans="4:20" ht="18.5" x14ac:dyDescent="0.35">
      <c r="D58" s="111"/>
      <c r="E58" s="12"/>
      <c r="F58" s="12"/>
      <c r="G58" s="12"/>
      <c r="H58" s="12"/>
      <c r="I58" s="12"/>
      <c r="J58" s="128"/>
      <c r="K58" s="133" t="s">
        <v>119</v>
      </c>
      <c r="L58" s="134">
        <f>COUNTIF(TabWinnendeLoten01[Laatste 2 eindcijfers],30)</f>
        <v>0</v>
      </c>
      <c r="M58" s="129"/>
      <c r="N58" s="12"/>
      <c r="O58" s="128"/>
      <c r="P58" s="133" t="s">
        <v>169</v>
      </c>
      <c r="Q58" s="134">
        <f>COUNTIF(TabWinnendeLoten01[Laatste 2 eindcijfers],80)</f>
        <v>0</v>
      </c>
      <c r="R58" s="129"/>
      <c r="S58" s="104"/>
      <c r="T58" s="12"/>
    </row>
    <row r="59" spans="4:20" ht="18.5" x14ac:dyDescent="0.35">
      <c r="D59" s="111"/>
      <c r="E59" s="12"/>
      <c r="F59" s="12"/>
      <c r="G59" s="12"/>
      <c r="H59" s="12"/>
      <c r="I59" s="12"/>
      <c r="J59" s="128"/>
      <c r="K59" s="133" t="s">
        <v>120</v>
      </c>
      <c r="L59" s="134">
        <f>COUNTIF(TabWinnendeLoten01[Laatste 2 eindcijfers],31)</f>
        <v>0</v>
      </c>
      <c r="M59" s="129"/>
      <c r="N59" s="12"/>
      <c r="O59" s="128"/>
      <c r="P59" s="133" t="s">
        <v>170</v>
      </c>
      <c r="Q59" s="134">
        <f>COUNTIF(TabWinnendeLoten01[Laatste 2 eindcijfers],81)</f>
        <v>0</v>
      </c>
      <c r="R59" s="129"/>
      <c r="S59" s="104"/>
      <c r="T59" s="12"/>
    </row>
    <row r="60" spans="4:20" ht="18.5" x14ac:dyDescent="0.35">
      <c r="D60" s="111"/>
      <c r="E60" s="12"/>
      <c r="F60" s="12"/>
      <c r="G60" s="12"/>
      <c r="H60" s="12"/>
      <c r="I60" s="12"/>
      <c r="J60" s="128"/>
      <c r="K60" s="133" t="s">
        <v>121</v>
      </c>
      <c r="L60" s="134">
        <f>COUNTIF(TabWinnendeLoten01[Laatste 2 eindcijfers],32)</f>
        <v>0</v>
      </c>
      <c r="M60" s="129"/>
      <c r="N60" s="12"/>
      <c r="O60" s="128"/>
      <c r="P60" s="133" t="s">
        <v>171</v>
      </c>
      <c r="Q60" s="134">
        <f>COUNTIF(TabWinnendeLoten01[Laatste 2 eindcijfers],82)</f>
        <v>0</v>
      </c>
      <c r="R60" s="129"/>
      <c r="S60" s="104"/>
      <c r="T60" s="12"/>
    </row>
    <row r="61" spans="4:20" ht="18.5" x14ac:dyDescent="0.35">
      <c r="D61" s="111"/>
      <c r="E61" s="12"/>
      <c r="F61" s="12"/>
      <c r="G61" s="12"/>
      <c r="H61" s="12"/>
      <c r="I61" s="12"/>
      <c r="J61" s="128"/>
      <c r="K61" s="133" t="s">
        <v>122</v>
      </c>
      <c r="L61" s="134">
        <f>COUNTIF(TabWinnendeLoten01[Laatste 2 eindcijfers],33)</f>
        <v>0</v>
      </c>
      <c r="M61" s="129"/>
      <c r="N61" s="12"/>
      <c r="O61" s="128"/>
      <c r="P61" s="133" t="s">
        <v>172</v>
      </c>
      <c r="Q61" s="134">
        <f>COUNTIF(TabWinnendeLoten01[Laatste 2 eindcijfers],83)</f>
        <v>0</v>
      </c>
      <c r="R61" s="129"/>
      <c r="S61" s="104"/>
      <c r="T61" s="12"/>
    </row>
    <row r="62" spans="4:20" ht="18.5" x14ac:dyDescent="0.35">
      <c r="D62" s="111"/>
      <c r="E62" s="12"/>
      <c r="F62" s="12"/>
      <c r="G62" s="12"/>
      <c r="H62" s="12"/>
      <c r="I62" s="12"/>
      <c r="J62" s="128"/>
      <c r="K62" s="133" t="s">
        <v>123</v>
      </c>
      <c r="L62" s="134">
        <f>COUNTIF(TabWinnendeLoten01[Laatste 2 eindcijfers],34)</f>
        <v>0</v>
      </c>
      <c r="M62" s="129"/>
      <c r="N62" s="12"/>
      <c r="O62" s="128"/>
      <c r="P62" s="133" t="s">
        <v>173</v>
      </c>
      <c r="Q62" s="134">
        <f>COUNTIF(TabWinnendeLoten01[Laatste 2 eindcijfers],84)</f>
        <v>0</v>
      </c>
      <c r="R62" s="129"/>
      <c r="S62" s="104"/>
      <c r="T62" s="12"/>
    </row>
    <row r="63" spans="4:20" ht="18.5" x14ac:dyDescent="0.35">
      <c r="D63" s="111"/>
      <c r="E63" s="12"/>
      <c r="F63" s="12"/>
      <c r="G63" s="12"/>
      <c r="H63" s="12"/>
      <c r="I63" s="12"/>
      <c r="J63" s="128"/>
      <c r="K63" s="133" t="s">
        <v>124</v>
      </c>
      <c r="L63" s="134">
        <f>COUNTIF(TabWinnendeLoten01[Laatste 2 eindcijfers],35)</f>
        <v>0</v>
      </c>
      <c r="M63" s="129"/>
      <c r="N63" s="12"/>
      <c r="O63" s="128"/>
      <c r="P63" s="133" t="s">
        <v>174</v>
      </c>
      <c r="Q63" s="134">
        <f>COUNTIF(TabWinnendeLoten01[Laatste 2 eindcijfers],85)</f>
        <v>0</v>
      </c>
      <c r="R63" s="129"/>
      <c r="S63" s="104"/>
      <c r="T63" s="12"/>
    </row>
    <row r="64" spans="4:20" ht="18.5" x14ac:dyDescent="0.35">
      <c r="D64" s="111"/>
      <c r="E64" s="12"/>
      <c r="F64" s="12"/>
      <c r="G64" s="12"/>
      <c r="H64" s="12"/>
      <c r="I64" s="12"/>
      <c r="J64" s="128"/>
      <c r="K64" s="133" t="s">
        <v>125</v>
      </c>
      <c r="L64" s="134">
        <f>COUNTIF(TabWinnendeLoten01[Laatste 2 eindcijfers],36)</f>
        <v>0</v>
      </c>
      <c r="M64" s="129"/>
      <c r="N64" s="12"/>
      <c r="O64" s="128"/>
      <c r="P64" s="133" t="s">
        <v>175</v>
      </c>
      <c r="Q64" s="134">
        <f>COUNTIF(TabWinnendeLoten01[Laatste 2 eindcijfers],86)</f>
        <v>0</v>
      </c>
      <c r="R64" s="129"/>
      <c r="S64" s="104"/>
      <c r="T64" s="12"/>
    </row>
    <row r="65" spans="4:20" ht="18.5" x14ac:dyDescent="0.35">
      <c r="D65" s="111"/>
      <c r="E65" s="12"/>
      <c r="F65" s="12"/>
      <c r="G65" s="12"/>
      <c r="H65" s="12"/>
      <c r="I65" s="12"/>
      <c r="J65" s="128"/>
      <c r="K65" s="133" t="s">
        <v>126</v>
      </c>
      <c r="L65" s="134">
        <f>COUNTIF(TabWinnendeLoten01[Laatste 2 eindcijfers],37)</f>
        <v>0</v>
      </c>
      <c r="M65" s="129"/>
      <c r="N65" s="12"/>
      <c r="O65" s="128"/>
      <c r="P65" s="133" t="s">
        <v>176</v>
      </c>
      <c r="Q65" s="134">
        <f>COUNTIF(TabWinnendeLoten01[Laatste 2 eindcijfers],87)</f>
        <v>0</v>
      </c>
      <c r="R65" s="129"/>
      <c r="S65" s="104"/>
      <c r="T65" s="12"/>
    </row>
    <row r="66" spans="4:20" ht="18.5" x14ac:dyDescent="0.35">
      <c r="D66" s="111"/>
      <c r="E66" s="12"/>
      <c r="F66" s="12"/>
      <c r="G66" s="12"/>
      <c r="H66" s="12"/>
      <c r="I66" s="12"/>
      <c r="J66" s="128"/>
      <c r="K66" s="133" t="s">
        <v>127</v>
      </c>
      <c r="L66" s="134">
        <f>COUNTIF(TabWinnendeLoten01[Laatste 2 eindcijfers],38)</f>
        <v>0</v>
      </c>
      <c r="M66" s="129"/>
      <c r="N66" s="12"/>
      <c r="O66" s="128"/>
      <c r="P66" s="133" t="s">
        <v>177</v>
      </c>
      <c r="Q66" s="134">
        <f>COUNTIF(TabWinnendeLoten01[Laatste 2 eindcijfers],88)</f>
        <v>0</v>
      </c>
      <c r="R66" s="129"/>
      <c r="S66" s="104"/>
      <c r="T66" s="12"/>
    </row>
    <row r="67" spans="4:20" ht="18.5" x14ac:dyDescent="0.35">
      <c r="D67" s="111"/>
      <c r="E67" s="12"/>
      <c r="F67" s="12"/>
      <c r="G67" s="12"/>
      <c r="H67" s="12"/>
      <c r="I67" s="12"/>
      <c r="J67" s="128"/>
      <c r="K67" s="133" t="s">
        <v>128</v>
      </c>
      <c r="L67" s="134">
        <f>COUNTIF(TabWinnendeLoten01[Laatste 2 eindcijfers],39)</f>
        <v>0</v>
      </c>
      <c r="M67" s="129"/>
      <c r="N67" s="12"/>
      <c r="O67" s="128"/>
      <c r="P67" s="133" t="s">
        <v>178</v>
      </c>
      <c r="Q67" s="134">
        <f>COUNTIF(TabWinnendeLoten01[Laatste 2 eindcijfers],89)</f>
        <v>0</v>
      </c>
      <c r="R67" s="129"/>
      <c r="S67" s="104"/>
      <c r="T67" s="12"/>
    </row>
    <row r="68" spans="4:20" ht="18.5" x14ac:dyDescent="0.35">
      <c r="D68" s="111"/>
      <c r="E68" s="12"/>
      <c r="F68" s="12"/>
      <c r="G68" s="12"/>
      <c r="H68" s="12"/>
      <c r="I68" s="12"/>
      <c r="J68" s="128"/>
      <c r="K68" s="133" t="s">
        <v>129</v>
      </c>
      <c r="L68" s="134">
        <f>COUNTIF(TabWinnendeLoten01[Laatste 2 eindcijfers],40)</f>
        <v>0</v>
      </c>
      <c r="M68" s="129"/>
      <c r="N68" s="12"/>
      <c r="O68" s="128"/>
      <c r="P68" s="133" t="s">
        <v>179</v>
      </c>
      <c r="Q68" s="134">
        <f>COUNTIF(TabWinnendeLoten01[Laatste 2 eindcijfers],90)</f>
        <v>0</v>
      </c>
      <c r="R68" s="129"/>
      <c r="S68" s="104"/>
      <c r="T68" s="12"/>
    </row>
    <row r="69" spans="4:20" ht="18.5" x14ac:dyDescent="0.35">
      <c r="D69" s="111"/>
      <c r="E69" s="12"/>
      <c r="F69" s="12"/>
      <c r="G69" s="12"/>
      <c r="H69" s="12"/>
      <c r="I69" s="12"/>
      <c r="J69" s="128"/>
      <c r="K69" s="133" t="s">
        <v>130</v>
      </c>
      <c r="L69" s="134">
        <f>COUNTIF(TabWinnendeLoten01[Laatste 2 eindcijfers],41)</f>
        <v>0</v>
      </c>
      <c r="M69" s="129"/>
      <c r="N69" s="12"/>
      <c r="O69" s="128"/>
      <c r="P69" s="133" t="s">
        <v>180</v>
      </c>
      <c r="Q69" s="134">
        <f>COUNTIF(TabWinnendeLoten01[Laatste 2 eindcijfers],91)</f>
        <v>0</v>
      </c>
      <c r="R69" s="129"/>
      <c r="S69" s="104"/>
      <c r="T69" s="12"/>
    </row>
    <row r="70" spans="4:20" ht="18.5" x14ac:dyDescent="0.35">
      <c r="D70" s="111"/>
      <c r="E70" s="12"/>
      <c r="F70" s="12"/>
      <c r="G70" s="12"/>
      <c r="H70" s="12"/>
      <c r="I70" s="12"/>
      <c r="J70" s="128"/>
      <c r="K70" s="133" t="s">
        <v>131</v>
      </c>
      <c r="L70" s="134">
        <f>COUNTIF(TabWinnendeLoten01[Laatste 2 eindcijfers],42)</f>
        <v>0</v>
      </c>
      <c r="M70" s="129"/>
      <c r="N70" s="12"/>
      <c r="O70" s="128"/>
      <c r="P70" s="133" t="s">
        <v>181</v>
      </c>
      <c r="Q70" s="134">
        <f>COUNTIF(TabWinnendeLoten01[Laatste 2 eindcijfers],92)</f>
        <v>0</v>
      </c>
      <c r="R70" s="129"/>
      <c r="S70" s="104"/>
      <c r="T70" s="12"/>
    </row>
    <row r="71" spans="4:20" ht="18.5" x14ac:dyDescent="0.35">
      <c r="D71" s="111"/>
      <c r="E71" s="12"/>
      <c r="F71" s="12"/>
      <c r="G71" s="12"/>
      <c r="H71" s="12"/>
      <c r="I71" s="12"/>
      <c r="J71" s="128"/>
      <c r="K71" s="133" t="s">
        <v>132</v>
      </c>
      <c r="L71" s="134">
        <f>COUNTIF(TabWinnendeLoten01[Laatste 2 eindcijfers],43)</f>
        <v>0</v>
      </c>
      <c r="M71" s="129"/>
      <c r="N71" s="12"/>
      <c r="O71" s="128"/>
      <c r="P71" s="133" t="s">
        <v>182</v>
      </c>
      <c r="Q71" s="134">
        <f>COUNTIF(TabWinnendeLoten01[Laatste 2 eindcijfers],93)</f>
        <v>0</v>
      </c>
      <c r="R71" s="129"/>
      <c r="S71" s="104"/>
      <c r="T71" s="12"/>
    </row>
    <row r="72" spans="4:20" ht="18.5" x14ac:dyDescent="0.35">
      <c r="D72" s="111"/>
      <c r="E72" s="12"/>
      <c r="F72" s="12"/>
      <c r="G72" s="12"/>
      <c r="H72" s="12"/>
      <c r="I72" s="12"/>
      <c r="J72" s="128"/>
      <c r="K72" s="133" t="s">
        <v>133</v>
      </c>
      <c r="L72" s="134">
        <f>COUNTIF(TabWinnendeLoten01[Laatste 2 eindcijfers],44)</f>
        <v>0</v>
      </c>
      <c r="M72" s="129"/>
      <c r="N72" s="12"/>
      <c r="O72" s="128"/>
      <c r="P72" s="133" t="s">
        <v>183</v>
      </c>
      <c r="Q72" s="134">
        <f>COUNTIF(TabWinnendeLoten01[Laatste 2 eindcijfers],94)</f>
        <v>0</v>
      </c>
      <c r="R72" s="129"/>
      <c r="S72" s="104"/>
      <c r="T72" s="12"/>
    </row>
    <row r="73" spans="4:20" ht="18.5" x14ac:dyDescent="0.35">
      <c r="D73" s="111"/>
      <c r="E73" s="12"/>
      <c r="F73" s="12"/>
      <c r="G73" s="12"/>
      <c r="H73" s="12"/>
      <c r="I73" s="12"/>
      <c r="J73" s="128"/>
      <c r="K73" s="133" t="s">
        <v>134</v>
      </c>
      <c r="L73" s="134">
        <f>COUNTIF(TabWinnendeLoten01[Laatste 2 eindcijfers],45)</f>
        <v>0</v>
      </c>
      <c r="M73" s="129"/>
      <c r="N73" s="12"/>
      <c r="O73" s="128"/>
      <c r="P73" s="133" t="s">
        <v>184</v>
      </c>
      <c r="Q73" s="134">
        <f>COUNTIF(TabWinnendeLoten01[Laatste 2 eindcijfers],95)</f>
        <v>0</v>
      </c>
      <c r="R73" s="129"/>
      <c r="S73" s="104"/>
      <c r="T73" s="12"/>
    </row>
    <row r="74" spans="4:20" ht="18.5" x14ac:dyDescent="0.35">
      <c r="D74" s="111"/>
      <c r="E74" s="12"/>
      <c r="F74" s="12"/>
      <c r="G74" s="12"/>
      <c r="H74" s="12"/>
      <c r="I74" s="12"/>
      <c r="J74" s="128"/>
      <c r="K74" s="133" t="s">
        <v>135</v>
      </c>
      <c r="L74" s="134">
        <f>COUNTIF(TabWinnendeLoten01[Laatste 2 eindcijfers],46)</f>
        <v>0</v>
      </c>
      <c r="M74" s="129"/>
      <c r="N74" s="12"/>
      <c r="O74" s="128"/>
      <c r="P74" s="133" t="s">
        <v>185</v>
      </c>
      <c r="Q74" s="134">
        <f>COUNTIF(TabWinnendeLoten01[Laatste 2 eindcijfers],96)</f>
        <v>0</v>
      </c>
      <c r="R74" s="129"/>
      <c r="S74" s="104"/>
      <c r="T74" s="12"/>
    </row>
    <row r="75" spans="4:20" ht="18.5" x14ac:dyDescent="0.35">
      <c r="D75" s="111"/>
      <c r="E75" s="12"/>
      <c r="F75" s="12"/>
      <c r="G75" s="12"/>
      <c r="H75" s="12"/>
      <c r="I75" s="12"/>
      <c r="J75" s="128"/>
      <c r="K75" s="133" t="s">
        <v>136</v>
      </c>
      <c r="L75" s="134">
        <f>COUNTIF(TabWinnendeLoten01[Laatste 2 eindcijfers],47)</f>
        <v>0</v>
      </c>
      <c r="M75" s="129"/>
      <c r="N75" s="12"/>
      <c r="O75" s="128"/>
      <c r="P75" s="133" t="s">
        <v>186</v>
      </c>
      <c r="Q75" s="134">
        <f>COUNTIF(TabWinnendeLoten01[Laatste 2 eindcijfers],97)</f>
        <v>0</v>
      </c>
      <c r="R75" s="129"/>
      <c r="S75" s="104"/>
      <c r="T75" s="12"/>
    </row>
    <row r="76" spans="4:20" ht="18.5" x14ac:dyDescent="0.35">
      <c r="D76" s="111"/>
      <c r="E76" s="12"/>
      <c r="F76" s="12"/>
      <c r="G76" s="12"/>
      <c r="H76" s="12"/>
      <c r="I76" s="12"/>
      <c r="J76" s="128"/>
      <c r="K76" s="133" t="s">
        <v>137</v>
      </c>
      <c r="L76" s="134">
        <f>COUNTIF(TabWinnendeLoten01[Laatste 2 eindcijfers],48)</f>
        <v>0</v>
      </c>
      <c r="M76" s="129"/>
      <c r="N76" s="12"/>
      <c r="O76" s="128"/>
      <c r="P76" s="133" t="s">
        <v>187</v>
      </c>
      <c r="Q76" s="134">
        <f>COUNTIF(TabWinnendeLoten01[Laatste 2 eindcijfers],98)</f>
        <v>0</v>
      </c>
      <c r="R76" s="129"/>
      <c r="S76" s="104"/>
      <c r="T76" s="12"/>
    </row>
    <row r="77" spans="4:20" ht="18.5" x14ac:dyDescent="0.35">
      <c r="D77" s="111"/>
      <c r="E77" s="12"/>
      <c r="F77" s="12"/>
      <c r="G77" s="12"/>
      <c r="H77" s="12"/>
      <c r="I77" s="12"/>
      <c r="J77" s="128"/>
      <c r="K77" s="133" t="s">
        <v>138</v>
      </c>
      <c r="L77" s="134">
        <f>COUNTIF(TabWinnendeLoten01[Laatste 2 eindcijfers],49)</f>
        <v>0</v>
      </c>
      <c r="M77" s="129"/>
      <c r="N77" s="12"/>
      <c r="O77" s="128"/>
      <c r="P77" s="133" t="s">
        <v>189</v>
      </c>
      <c r="Q77" s="134">
        <f>COUNTIF(TabWinnendeLoten01[Laatste 2 eindcijfers],99)</f>
        <v>0</v>
      </c>
      <c r="R77" s="129"/>
      <c r="S77" s="104"/>
      <c r="T77" s="12"/>
    </row>
    <row r="78" spans="4:20" ht="7.5" customHeight="1" x14ac:dyDescent="0.35">
      <c r="D78" s="111"/>
      <c r="E78" s="12"/>
      <c r="F78" s="12"/>
      <c r="G78" s="12"/>
      <c r="H78" s="12"/>
      <c r="I78" s="12"/>
      <c r="J78" s="119"/>
      <c r="K78" s="120"/>
      <c r="L78" s="120"/>
      <c r="M78" s="121"/>
      <c r="N78" s="12"/>
      <c r="O78" s="119"/>
      <c r="P78" s="120"/>
      <c r="Q78" s="120"/>
      <c r="R78" s="121"/>
      <c r="S78" s="104"/>
      <c r="T78" s="12"/>
    </row>
    <row r="79" spans="4:20" ht="7.5" customHeight="1" thickBot="1" x14ac:dyDescent="0.4">
      <c r="D79" s="112"/>
      <c r="E79" s="113"/>
      <c r="F79" s="113"/>
      <c r="G79" s="113"/>
      <c r="H79" s="113"/>
      <c r="I79" s="113"/>
      <c r="J79" s="113"/>
      <c r="K79" s="113"/>
      <c r="L79" s="113"/>
      <c r="M79" s="113"/>
      <c r="N79" s="113"/>
      <c r="O79" s="113"/>
      <c r="P79" s="113"/>
      <c r="Q79" s="113"/>
      <c r="R79" s="113"/>
      <c r="S79" s="109"/>
    </row>
  </sheetData>
  <sheetProtection algorithmName="SHA-512" hashValue="Dt0yFxXdcZBo1we1mk72rHMg+KE3VczUFf6ocJnyfcyHdIeOG8A7BbfEkGTudN1YucarguC9oMcfgeE1OKPXLw==" saltValue="cpIfFY2G3xzMTLV1B1DOqQ==" spinCount="100000" sheet="1" objects="1" scenarios="1" selectLockedCells="1" selectUnlockedCells="1"/>
  <mergeCells count="8">
    <mergeCell ref="E9:F10"/>
    <mergeCell ref="C4:T4"/>
    <mergeCell ref="F25:G25"/>
    <mergeCell ref="K25:L25"/>
    <mergeCell ref="P25:Q25"/>
    <mergeCell ref="F16:G16"/>
    <mergeCell ref="K16:L16"/>
    <mergeCell ref="P16:Q16"/>
  </mergeCells>
  <phoneticPr fontId="10" type="noConversion"/>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5E99-62D9-486D-8799-D8FABF0AC295}">
  <sheetPr>
    <tabColor rgb="FF5E7244"/>
  </sheetPr>
  <dimension ref="B1:O39"/>
  <sheetViews>
    <sheetView showGridLines="0" showRowColHeaders="0" zoomScale="90" zoomScaleNormal="90" workbookViewId="0">
      <pane ySplit="10" topLeftCell="A11" activePane="bottomLeft" state="frozen"/>
      <selection activeCell="N13" sqref="N13:N14"/>
      <selection pane="bottomLeft" activeCell="D11" sqref="D11"/>
    </sheetView>
  </sheetViews>
  <sheetFormatPr defaultColWidth="9.1796875" defaultRowHeight="16" x14ac:dyDescent="0.35"/>
  <cols>
    <col min="1" max="1" width="2.81640625" style="32" customWidth="1"/>
    <col min="2" max="2" width="3.54296875" style="28" customWidth="1"/>
    <col min="3" max="3" width="10" style="32" customWidth="1"/>
    <col min="4" max="4" width="14.1796875" style="32" customWidth="1"/>
    <col min="5" max="5" width="21.453125" style="33" customWidth="1"/>
    <col min="6" max="6" width="27.54296875" style="32" customWidth="1"/>
    <col min="7" max="7" width="25.7265625" style="32" customWidth="1"/>
    <col min="8" max="8" width="9.81640625" style="35" customWidth="1"/>
    <col min="9" max="9" width="17" style="32" customWidth="1"/>
    <col min="10" max="10" width="17" style="32" hidden="1" customWidth="1"/>
    <col min="11" max="11" width="17.1796875" style="32" customWidth="1"/>
    <col min="12" max="12" width="17.1796875" style="35" customWidth="1"/>
    <col min="13" max="13" width="11.7265625" style="32" bestFit="1" customWidth="1"/>
    <col min="14" max="14" width="10" style="32" customWidth="1"/>
    <col min="15" max="15" width="3.54296875" style="28" customWidth="1"/>
    <col min="16" max="16384" width="9.1796875" style="32"/>
  </cols>
  <sheetData>
    <row r="1" spans="3:15" ht="18.75" customHeight="1" x14ac:dyDescent="0.7">
      <c r="C1" s="28"/>
      <c r="D1" s="28"/>
      <c r="E1" s="29"/>
      <c r="F1" s="30"/>
      <c r="G1" s="28"/>
      <c r="H1" s="31"/>
      <c r="I1" s="28"/>
      <c r="J1" s="28"/>
      <c r="K1" s="28"/>
      <c r="L1" s="31"/>
      <c r="M1" s="28"/>
      <c r="N1" s="36" t="s">
        <v>3</v>
      </c>
      <c r="O1" s="36"/>
    </row>
    <row r="2" spans="3:15" ht="75" customHeight="1" x14ac:dyDescent="0.7">
      <c r="F2" s="34"/>
    </row>
    <row r="3" spans="3:15" ht="45" customHeight="1" x14ac:dyDescent="0.35">
      <c r="C3" s="219" t="str">
        <f>'Data loten en prijs'!D21</f>
        <v>Mijn lotnummers, inleg en gewonnen bedragen</v>
      </c>
      <c r="D3" s="219"/>
      <c r="E3" s="219"/>
      <c r="F3" s="219"/>
      <c r="G3" s="219"/>
      <c r="H3" s="219"/>
      <c r="I3" s="219"/>
      <c r="J3" s="219"/>
      <c r="K3" s="219"/>
      <c r="L3" s="219"/>
      <c r="M3" s="219"/>
      <c r="N3" s="219"/>
    </row>
    <row r="4" spans="3:15" ht="18.75" customHeight="1" x14ac:dyDescent="0.35">
      <c r="C4" s="216" t="str">
        <f>'Data loten en prijs'!D30</f>
        <v>Vul op dit tabblad al jouw loten in en vermeld de gewonnen bedragen per lot in de laatste kolom!</v>
      </c>
      <c r="D4" s="216"/>
      <c r="E4" s="216"/>
      <c r="F4" s="216"/>
      <c r="G4" s="216"/>
      <c r="H4" s="216"/>
      <c r="I4" s="216"/>
      <c r="J4" s="216"/>
      <c r="K4" s="216"/>
      <c r="L4" s="216"/>
      <c r="M4" s="216"/>
      <c r="N4" s="216"/>
    </row>
    <row r="5" spans="3:15" ht="15.75" customHeight="1" thickBot="1" x14ac:dyDescent="0.4">
      <c r="C5" s="220"/>
      <c r="D5" s="220"/>
      <c r="E5" s="220"/>
      <c r="F5" s="220"/>
      <c r="G5" s="220"/>
      <c r="H5" s="220"/>
      <c r="I5" s="220"/>
      <c r="J5" s="220"/>
      <c r="K5" s="220"/>
      <c r="L5" s="220"/>
      <c r="M5" s="220"/>
      <c r="N5" s="220"/>
    </row>
    <row r="6" spans="3:15" ht="15.75" customHeight="1" thickBot="1" x14ac:dyDescent="0.4">
      <c r="C6" s="49"/>
      <c r="D6" s="221" t="s">
        <v>12</v>
      </c>
      <c r="E6" s="222"/>
      <c r="F6" s="82"/>
      <c r="G6" s="334"/>
      <c r="H6" s="334"/>
      <c r="I6" s="334"/>
      <c r="J6" s="334"/>
      <c r="K6" s="334"/>
      <c r="L6" s="334"/>
      <c r="M6" s="334"/>
      <c r="N6" s="49"/>
    </row>
    <row r="7" spans="3:15" ht="15.75" customHeight="1" x14ac:dyDescent="0.35">
      <c r="C7" s="49"/>
      <c r="D7" s="337"/>
      <c r="E7" s="338"/>
      <c r="F7" s="339"/>
      <c r="G7" s="339"/>
      <c r="H7" s="339"/>
      <c r="I7" s="339"/>
      <c r="J7" s="339"/>
      <c r="K7" s="339"/>
      <c r="L7" s="339"/>
      <c r="M7" s="340"/>
      <c r="N7" s="49"/>
    </row>
    <row r="8" spans="3:15" ht="15.5" customHeight="1" thickBot="1" x14ac:dyDescent="0.4">
      <c r="C8" s="49"/>
      <c r="D8" s="342" t="s">
        <v>342</v>
      </c>
      <c r="E8" s="197"/>
      <c r="F8" s="335"/>
      <c r="G8" s="335"/>
      <c r="H8" s="335"/>
      <c r="I8" s="335"/>
      <c r="J8" s="335"/>
      <c r="K8" s="335"/>
      <c r="L8" s="335"/>
      <c r="M8" s="336"/>
      <c r="N8" s="49"/>
    </row>
    <row r="9" spans="3:15" ht="5" customHeight="1" thickBot="1" x14ac:dyDescent="0.4">
      <c r="C9" s="49"/>
      <c r="D9" s="196"/>
      <c r="E9" s="197"/>
      <c r="F9" s="335"/>
      <c r="G9" s="335"/>
      <c r="H9" s="335"/>
      <c r="I9" s="335"/>
      <c r="J9" s="335"/>
      <c r="K9" s="335"/>
      <c r="L9" s="335"/>
      <c r="M9" s="336"/>
      <c r="N9" s="49"/>
    </row>
    <row r="10" spans="3:15" ht="18.75" customHeight="1" thickBot="1" x14ac:dyDescent="0.4">
      <c r="D10" s="95" t="s">
        <v>0</v>
      </c>
      <c r="E10" s="96" t="s">
        <v>12</v>
      </c>
      <c r="F10" s="96" t="s">
        <v>1</v>
      </c>
      <c r="G10" s="96" t="s">
        <v>7</v>
      </c>
      <c r="H10" s="96" t="s">
        <v>4</v>
      </c>
      <c r="I10" s="96" t="s">
        <v>5</v>
      </c>
      <c r="J10" s="96" t="s">
        <v>313</v>
      </c>
      <c r="K10" s="96" t="s">
        <v>6</v>
      </c>
      <c r="L10" s="96" t="s">
        <v>70</v>
      </c>
      <c r="M10" s="97" t="s">
        <v>13</v>
      </c>
    </row>
    <row r="11" spans="3:15" x14ac:dyDescent="0.35">
      <c r="D11" s="83"/>
      <c r="E11" s="84"/>
      <c r="F11" s="85"/>
      <c r="G11" s="85"/>
      <c r="H11" s="86"/>
      <c r="I11" s="87" t="str">
        <f>TabMijnLotnummers01[[#This Row],[PrijsBepaling ]]</f>
        <v/>
      </c>
      <c r="J11" s="87" t="str">
        <f>IF(TabMijnLotnummers01[[#This Row],[Soort loten]]="", "", INDEX(TabDataLotenEnPrijs02[Prijs per stuk], MATCH(TabMijnLotnummers01[[#This Row],[Soort loten]], TabDataLotenEnPrijs02[Soort loten], 0)))</f>
        <v/>
      </c>
      <c r="K11" s="88" t="str">
        <f>IF(TabMijnLotnummers01[[#This Row],[Soort loten]]="", "", TabMijnLotnummers01[[#This Row],[Aantal]] * TabMijnLotnummers01[[#This Row],[Prijs per stuk]])</f>
        <v/>
      </c>
      <c r="L11" s="86"/>
      <c r="M11" s="89"/>
    </row>
    <row r="12" spans="3:15" x14ac:dyDescent="0.35">
      <c r="D12" s="83"/>
      <c r="E12" s="84"/>
      <c r="F12" s="85"/>
      <c r="G12" s="85"/>
      <c r="H12" s="86"/>
      <c r="I12" s="87" t="str">
        <f>TabMijnLotnummers01[[#This Row],[PrijsBepaling ]]</f>
        <v/>
      </c>
      <c r="J12" s="87" t="str">
        <f>IF(TabMijnLotnummers01[[#This Row],[Soort loten]]="", "", INDEX(TabDataLotenEnPrijs02[Prijs per stuk], MATCH(TabMijnLotnummers01[[#This Row],[Soort loten]], TabDataLotenEnPrijs02[Soort loten], 0)))</f>
        <v/>
      </c>
      <c r="K12" s="88" t="str">
        <f>IF(TabMijnLotnummers01[[#This Row],[Soort loten]]="", "", TabMijnLotnummers01[[#This Row],[Aantal]] * TabMijnLotnummers01[[#This Row],[Prijs per stuk]])</f>
        <v/>
      </c>
      <c r="L12" s="86"/>
      <c r="M12" s="89"/>
    </row>
    <row r="13" spans="3:15" x14ac:dyDescent="0.35">
      <c r="D13" s="83"/>
      <c r="E13" s="84"/>
      <c r="F13" s="85"/>
      <c r="G13" s="85"/>
      <c r="H13" s="86"/>
      <c r="I13" s="87" t="str">
        <f>TabMijnLotnummers01[[#This Row],[PrijsBepaling ]]</f>
        <v/>
      </c>
      <c r="J13" s="87" t="str">
        <f>IF(TabMijnLotnummers01[[#This Row],[Soort loten]]="", "", INDEX(TabDataLotenEnPrijs02[Prijs per stuk], MATCH(TabMijnLotnummers01[[#This Row],[Soort loten]], TabDataLotenEnPrijs02[Soort loten], 0)))</f>
        <v/>
      </c>
      <c r="K13" s="88" t="str">
        <f>IF(TabMijnLotnummers01[[#This Row],[Soort loten]]="", "", TabMijnLotnummers01[[#This Row],[Aantal]] * TabMijnLotnummers01[[#This Row],[Prijs per stuk]])</f>
        <v/>
      </c>
      <c r="L13" s="86"/>
      <c r="M13" s="89"/>
    </row>
    <row r="14" spans="3:15" x14ac:dyDescent="0.35">
      <c r="D14" s="83"/>
      <c r="E14" s="84"/>
      <c r="F14" s="85"/>
      <c r="G14" s="85"/>
      <c r="H14" s="86"/>
      <c r="I14" s="87" t="str">
        <f>TabMijnLotnummers01[[#This Row],[PrijsBepaling ]]</f>
        <v/>
      </c>
      <c r="J14" s="87" t="str">
        <f>IF(TabMijnLotnummers01[[#This Row],[Soort loten]]="", "", INDEX(TabDataLotenEnPrijs02[Prijs per stuk], MATCH(TabMijnLotnummers01[[#This Row],[Soort loten]], TabDataLotenEnPrijs02[Soort loten], 0)))</f>
        <v/>
      </c>
      <c r="K14" s="88" t="str">
        <f>IF(TabMijnLotnummers01[[#This Row],[Soort loten]]="", "", TabMijnLotnummers01[[#This Row],[Aantal]] * TabMijnLotnummers01[[#This Row],[Prijs per stuk]])</f>
        <v/>
      </c>
      <c r="L14" s="86"/>
      <c r="M14" s="89"/>
    </row>
    <row r="15" spans="3:15" x14ac:dyDescent="0.35">
      <c r="D15" s="83"/>
      <c r="E15" s="84"/>
      <c r="F15" s="85"/>
      <c r="G15" s="85"/>
      <c r="H15" s="86"/>
      <c r="I15" s="87" t="str">
        <f>TabMijnLotnummers01[[#This Row],[PrijsBepaling ]]</f>
        <v/>
      </c>
      <c r="J15" s="87" t="str">
        <f>IF(TabMijnLotnummers01[[#This Row],[Soort loten]]="", "", INDEX(TabDataLotenEnPrijs02[Prijs per stuk], MATCH(TabMijnLotnummers01[[#This Row],[Soort loten]], TabDataLotenEnPrijs02[Soort loten], 0)))</f>
        <v/>
      </c>
      <c r="K15" s="88" t="str">
        <f>IF(TabMijnLotnummers01[[#This Row],[Soort loten]]="", "", TabMijnLotnummers01[[#This Row],[Aantal]] * TabMijnLotnummers01[[#This Row],[Prijs per stuk]])</f>
        <v/>
      </c>
      <c r="L15" s="86"/>
      <c r="M15" s="89"/>
    </row>
    <row r="16" spans="3:15" x14ac:dyDescent="0.35">
      <c r="D16" s="83"/>
      <c r="E16" s="84"/>
      <c r="F16" s="85"/>
      <c r="G16" s="85"/>
      <c r="H16" s="86"/>
      <c r="I16" s="87" t="str">
        <f>TabMijnLotnummers01[[#This Row],[PrijsBepaling ]]</f>
        <v/>
      </c>
      <c r="J16" s="87" t="str">
        <f>IF(TabMijnLotnummers01[[#This Row],[Soort loten]]="", "", INDEX(TabDataLotenEnPrijs02[Prijs per stuk], MATCH(TabMijnLotnummers01[[#This Row],[Soort loten]], TabDataLotenEnPrijs02[Soort loten], 0)))</f>
        <v/>
      </c>
      <c r="K16" s="88" t="str">
        <f>IF(TabMijnLotnummers01[[#This Row],[Soort loten]]="", "", TabMijnLotnummers01[[#This Row],[Aantal]] * TabMijnLotnummers01[[#This Row],[Prijs per stuk]])</f>
        <v/>
      </c>
      <c r="L16" s="86"/>
      <c r="M16" s="89"/>
    </row>
    <row r="17" spans="4:13" x14ac:dyDescent="0.35">
      <c r="D17" s="83"/>
      <c r="E17" s="84"/>
      <c r="F17" s="85"/>
      <c r="G17" s="85"/>
      <c r="H17" s="86"/>
      <c r="I17" s="87" t="str">
        <f>TabMijnLotnummers01[[#This Row],[PrijsBepaling ]]</f>
        <v/>
      </c>
      <c r="J17" s="87" t="str">
        <f>IF(TabMijnLotnummers01[[#This Row],[Soort loten]]="", "", INDEX(TabDataLotenEnPrijs02[Prijs per stuk], MATCH(TabMijnLotnummers01[[#This Row],[Soort loten]], TabDataLotenEnPrijs02[Soort loten], 0)))</f>
        <v/>
      </c>
      <c r="K17" s="88" t="str">
        <f>IF(TabMijnLotnummers01[[#This Row],[Soort loten]]="", "", TabMijnLotnummers01[[#This Row],[Aantal]] * TabMijnLotnummers01[[#This Row],[Prijs per stuk]])</f>
        <v/>
      </c>
      <c r="L17" s="86"/>
      <c r="M17" s="89"/>
    </row>
    <row r="18" spans="4:13" x14ac:dyDescent="0.35">
      <c r="D18" s="83"/>
      <c r="E18" s="84"/>
      <c r="F18" s="85"/>
      <c r="G18" s="85"/>
      <c r="H18" s="86"/>
      <c r="I18" s="87" t="str">
        <f>TabMijnLotnummers01[[#This Row],[PrijsBepaling ]]</f>
        <v/>
      </c>
      <c r="J18" s="87" t="str">
        <f>IF(TabMijnLotnummers01[[#This Row],[Soort loten]]="", "", INDEX(TabDataLotenEnPrijs02[Prijs per stuk], MATCH(TabMijnLotnummers01[[#This Row],[Soort loten]], TabDataLotenEnPrijs02[Soort loten], 0)))</f>
        <v/>
      </c>
      <c r="K18" s="88" t="str">
        <f>IF(TabMijnLotnummers01[[#This Row],[Soort loten]]="", "", TabMijnLotnummers01[[#This Row],[Aantal]] * TabMijnLotnummers01[[#This Row],[Prijs per stuk]])</f>
        <v/>
      </c>
      <c r="L18" s="86"/>
      <c r="M18" s="89"/>
    </row>
    <row r="19" spans="4:13" x14ac:dyDescent="0.35">
      <c r="D19" s="83"/>
      <c r="E19" s="84"/>
      <c r="F19" s="85"/>
      <c r="G19" s="85"/>
      <c r="H19" s="86"/>
      <c r="I19" s="87" t="str">
        <f>TabMijnLotnummers01[[#This Row],[PrijsBepaling ]]</f>
        <v/>
      </c>
      <c r="J19" s="87" t="str">
        <f>IF(TabMijnLotnummers01[[#This Row],[Soort loten]]="", "", INDEX(TabDataLotenEnPrijs02[Prijs per stuk], MATCH(TabMijnLotnummers01[[#This Row],[Soort loten]], TabDataLotenEnPrijs02[Soort loten], 0)))</f>
        <v/>
      </c>
      <c r="K19" s="88" t="str">
        <f>IF(TabMijnLotnummers01[[#This Row],[Soort loten]]="", "", TabMijnLotnummers01[[#This Row],[Aantal]] * TabMijnLotnummers01[[#This Row],[Prijs per stuk]])</f>
        <v/>
      </c>
      <c r="L19" s="86"/>
      <c r="M19" s="89"/>
    </row>
    <row r="20" spans="4:13" x14ac:dyDescent="0.35">
      <c r="D20" s="83"/>
      <c r="E20" s="84"/>
      <c r="F20" s="85"/>
      <c r="G20" s="85"/>
      <c r="H20" s="86"/>
      <c r="I20" s="87" t="str">
        <f>TabMijnLotnummers01[[#This Row],[PrijsBepaling ]]</f>
        <v/>
      </c>
      <c r="J20" s="87" t="str">
        <f>IF(TabMijnLotnummers01[[#This Row],[Soort loten]]="", "", INDEX(TabDataLotenEnPrijs02[Prijs per stuk], MATCH(TabMijnLotnummers01[[#This Row],[Soort loten]], TabDataLotenEnPrijs02[Soort loten], 0)))</f>
        <v/>
      </c>
      <c r="K20" s="88" t="str">
        <f>IF(TabMijnLotnummers01[[#This Row],[Soort loten]]="", "", TabMijnLotnummers01[[#This Row],[Aantal]] * TabMijnLotnummers01[[#This Row],[Prijs per stuk]])</f>
        <v/>
      </c>
      <c r="L20" s="86"/>
      <c r="M20" s="89"/>
    </row>
    <row r="21" spans="4:13" x14ac:dyDescent="0.35">
      <c r="D21" s="83"/>
      <c r="E21" s="84"/>
      <c r="F21" s="85"/>
      <c r="G21" s="85"/>
      <c r="H21" s="86"/>
      <c r="I21" s="87" t="str">
        <f>TabMijnLotnummers01[[#This Row],[PrijsBepaling ]]</f>
        <v/>
      </c>
      <c r="J21" s="87" t="str">
        <f>IF(TabMijnLotnummers01[[#This Row],[Soort loten]]="", "", INDEX(TabDataLotenEnPrijs02[Prijs per stuk], MATCH(TabMijnLotnummers01[[#This Row],[Soort loten]], TabDataLotenEnPrijs02[Soort loten], 0)))</f>
        <v/>
      </c>
      <c r="K21" s="88" t="str">
        <f>IF(TabMijnLotnummers01[[#This Row],[Soort loten]]="", "", TabMijnLotnummers01[[#This Row],[Aantal]] * TabMijnLotnummers01[[#This Row],[Prijs per stuk]])</f>
        <v/>
      </c>
      <c r="L21" s="86"/>
      <c r="M21" s="89"/>
    </row>
    <row r="22" spans="4:13" x14ac:dyDescent="0.35">
      <c r="D22" s="83"/>
      <c r="E22" s="84"/>
      <c r="F22" s="85"/>
      <c r="G22" s="85"/>
      <c r="H22" s="86"/>
      <c r="I22" s="87" t="str">
        <f>TabMijnLotnummers01[[#This Row],[PrijsBepaling ]]</f>
        <v/>
      </c>
      <c r="J22" s="87" t="str">
        <f>IF(TabMijnLotnummers01[[#This Row],[Soort loten]]="", "", INDEX(TabDataLotenEnPrijs02[Prijs per stuk], MATCH(TabMijnLotnummers01[[#This Row],[Soort loten]], TabDataLotenEnPrijs02[Soort loten], 0)))</f>
        <v/>
      </c>
      <c r="K22" s="88" t="str">
        <f>IF(TabMijnLotnummers01[[#This Row],[Soort loten]]="", "", TabMijnLotnummers01[[#This Row],[Aantal]] * TabMijnLotnummers01[[#This Row],[Prijs per stuk]])</f>
        <v/>
      </c>
      <c r="L22" s="86"/>
      <c r="M22" s="89"/>
    </row>
    <row r="23" spans="4:13" x14ac:dyDescent="0.35">
      <c r="D23" s="83"/>
      <c r="E23" s="84"/>
      <c r="F23" s="85"/>
      <c r="G23" s="85"/>
      <c r="H23" s="86"/>
      <c r="I23" s="87" t="str">
        <f>TabMijnLotnummers01[[#This Row],[PrijsBepaling ]]</f>
        <v/>
      </c>
      <c r="J23" s="87" t="str">
        <f>IF(TabMijnLotnummers01[[#This Row],[Soort loten]]="", "", INDEX(TabDataLotenEnPrijs02[Prijs per stuk], MATCH(TabMijnLotnummers01[[#This Row],[Soort loten]], TabDataLotenEnPrijs02[Soort loten], 0)))</f>
        <v/>
      </c>
      <c r="K23" s="88" t="str">
        <f>IF(TabMijnLotnummers01[[#This Row],[Soort loten]]="", "", TabMijnLotnummers01[[#This Row],[Aantal]] * TabMijnLotnummers01[[#This Row],[Prijs per stuk]])</f>
        <v/>
      </c>
      <c r="L23" s="86"/>
      <c r="M23" s="89"/>
    </row>
    <row r="24" spans="4:13" x14ac:dyDescent="0.35">
      <c r="D24" s="83"/>
      <c r="E24" s="84"/>
      <c r="F24" s="85"/>
      <c r="G24" s="85"/>
      <c r="H24" s="86"/>
      <c r="I24" s="87" t="str">
        <f>TabMijnLotnummers01[[#This Row],[PrijsBepaling ]]</f>
        <v/>
      </c>
      <c r="J24" s="87" t="str">
        <f>IF(TabMijnLotnummers01[[#This Row],[Soort loten]]="", "", INDEX(TabDataLotenEnPrijs02[Prijs per stuk], MATCH(TabMijnLotnummers01[[#This Row],[Soort loten]], TabDataLotenEnPrijs02[Soort loten], 0)))</f>
        <v/>
      </c>
      <c r="K24" s="88" t="str">
        <f>IF(TabMijnLotnummers01[[#This Row],[Soort loten]]="", "", TabMijnLotnummers01[[#This Row],[Aantal]] * TabMijnLotnummers01[[#This Row],[Prijs per stuk]])</f>
        <v/>
      </c>
      <c r="L24" s="86"/>
      <c r="M24" s="89"/>
    </row>
    <row r="25" spans="4:13" x14ac:dyDescent="0.35">
      <c r="D25" s="83"/>
      <c r="E25" s="84"/>
      <c r="F25" s="85"/>
      <c r="G25" s="85"/>
      <c r="H25" s="86"/>
      <c r="I25" s="87" t="str">
        <f>TabMijnLotnummers01[[#This Row],[PrijsBepaling ]]</f>
        <v/>
      </c>
      <c r="J25" s="87" t="str">
        <f>IF(TabMijnLotnummers01[[#This Row],[Soort loten]]="", "", INDEX(TabDataLotenEnPrijs02[Prijs per stuk], MATCH(TabMijnLotnummers01[[#This Row],[Soort loten]], TabDataLotenEnPrijs02[Soort loten], 0)))</f>
        <v/>
      </c>
      <c r="K25" s="88" t="str">
        <f>IF(TabMijnLotnummers01[[#This Row],[Soort loten]]="", "", TabMijnLotnummers01[[#This Row],[Aantal]] * TabMijnLotnummers01[[#This Row],[Prijs per stuk]])</f>
        <v/>
      </c>
      <c r="L25" s="86"/>
      <c r="M25" s="89"/>
    </row>
    <row r="26" spans="4:13" x14ac:dyDescent="0.35">
      <c r="D26" s="83"/>
      <c r="E26" s="84"/>
      <c r="F26" s="85"/>
      <c r="G26" s="85"/>
      <c r="H26" s="86"/>
      <c r="I26" s="87" t="str">
        <f>TabMijnLotnummers01[[#This Row],[PrijsBepaling ]]</f>
        <v/>
      </c>
      <c r="J26" s="87" t="str">
        <f>IF(TabMijnLotnummers01[[#This Row],[Soort loten]]="", "", INDEX(TabDataLotenEnPrijs02[Prijs per stuk], MATCH(TabMijnLotnummers01[[#This Row],[Soort loten]], TabDataLotenEnPrijs02[Soort loten], 0)))</f>
        <v/>
      </c>
      <c r="K26" s="88" t="str">
        <f>IF(TabMijnLotnummers01[[#This Row],[Soort loten]]="", "", TabMijnLotnummers01[[#This Row],[Aantal]] * TabMijnLotnummers01[[#This Row],[Prijs per stuk]])</f>
        <v/>
      </c>
      <c r="L26" s="86"/>
      <c r="M26" s="89"/>
    </row>
    <row r="27" spans="4:13" x14ac:dyDescent="0.35">
      <c r="D27" s="83"/>
      <c r="E27" s="84"/>
      <c r="F27" s="85"/>
      <c r="G27" s="85"/>
      <c r="H27" s="86"/>
      <c r="I27" s="87" t="str">
        <f>TabMijnLotnummers01[[#This Row],[PrijsBepaling ]]</f>
        <v/>
      </c>
      <c r="J27" s="87" t="str">
        <f>IF(TabMijnLotnummers01[[#This Row],[Soort loten]]="", "", INDEX(TabDataLotenEnPrijs02[Prijs per stuk], MATCH(TabMijnLotnummers01[[#This Row],[Soort loten]], TabDataLotenEnPrijs02[Soort loten], 0)))</f>
        <v/>
      </c>
      <c r="K27" s="88" t="str">
        <f>IF(TabMijnLotnummers01[[#This Row],[Soort loten]]="", "", TabMijnLotnummers01[[#This Row],[Aantal]] * TabMijnLotnummers01[[#This Row],[Prijs per stuk]])</f>
        <v/>
      </c>
      <c r="L27" s="86"/>
      <c r="M27" s="89"/>
    </row>
    <row r="28" spans="4:13" x14ac:dyDescent="0.35">
      <c r="D28" s="83"/>
      <c r="E28" s="84"/>
      <c r="F28" s="85"/>
      <c r="G28" s="85"/>
      <c r="H28" s="86"/>
      <c r="I28" s="87" t="str">
        <f>TabMijnLotnummers01[[#This Row],[PrijsBepaling ]]</f>
        <v/>
      </c>
      <c r="J28" s="87" t="str">
        <f>IF(TabMijnLotnummers01[[#This Row],[Soort loten]]="", "", INDEX(TabDataLotenEnPrijs02[Prijs per stuk], MATCH(TabMijnLotnummers01[[#This Row],[Soort loten]], TabDataLotenEnPrijs02[Soort loten], 0)))</f>
        <v/>
      </c>
      <c r="K28" s="88" t="str">
        <f>IF(TabMijnLotnummers01[[#This Row],[Soort loten]]="", "", TabMijnLotnummers01[[#This Row],[Aantal]] * TabMijnLotnummers01[[#This Row],[Prijs per stuk]])</f>
        <v/>
      </c>
      <c r="L28" s="86"/>
      <c r="M28" s="89"/>
    </row>
    <row r="29" spans="4:13" x14ac:dyDescent="0.35">
      <c r="D29" s="83"/>
      <c r="E29" s="84"/>
      <c r="F29" s="85"/>
      <c r="G29" s="85"/>
      <c r="H29" s="86"/>
      <c r="I29" s="87" t="str">
        <f>TabMijnLotnummers01[[#This Row],[PrijsBepaling ]]</f>
        <v/>
      </c>
      <c r="J29" s="87" t="str">
        <f>IF(TabMijnLotnummers01[[#This Row],[Soort loten]]="", "", INDEX(TabDataLotenEnPrijs02[Prijs per stuk], MATCH(TabMijnLotnummers01[[#This Row],[Soort loten]], TabDataLotenEnPrijs02[Soort loten], 0)))</f>
        <v/>
      </c>
      <c r="K29" s="88" t="str">
        <f>IF(TabMijnLotnummers01[[#This Row],[Soort loten]]="", "", TabMijnLotnummers01[[#This Row],[Aantal]] * TabMijnLotnummers01[[#This Row],[Prijs per stuk]])</f>
        <v/>
      </c>
      <c r="L29" s="86"/>
      <c r="M29" s="89"/>
    </row>
    <row r="30" spans="4:13" x14ac:dyDescent="0.35">
      <c r="D30" s="83"/>
      <c r="E30" s="84"/>
      <c r="F30" s="85"/>
      <c r="G30" s="85"/>
      <c r="H30" s="86"/>
      <c r="I30" s="87" t="str">
        <f>TabMijnLotnummers01[[#This Row],[PrijsBepaling ]]</f>
        <v/>
      </c>
      <c r="J30" s="87" t="str">
        <f>IF(TabMijnLotnummers01[[#This Row],[Soort loten]]="", "", INDEX(TabDataLotenEnPrijs02[Prijs per stuk], MATCH(TabMijnLotnummers01[[#This Row],[Soort loten]], TabDataLotenEnPrijs02[Soort loten], 0)))</f>
        <v/>
      </c>
      <c r="K30" s="88" t="str">
        <f>IF(TabMijnLotnummers01[[#This Row],[Soort loten]]="", "", TabMijnLotnummers01[[#This Row],[Aantal]] * TabMijnLotnummers01[[#This Row],[Prijs per stuk]])</f>
        <v/>
      </c>
      <c r="L30" s="86"/>
      <c r="M30" s="89"/>
    </row>
    <row r="31" spans="4:13" x14ac:dyDescent="0.35">
      <c r="D31" s="83"/>
      <c r="E31" s="84"/>
      <c r="F31" s="85"/>
      <c r="G31" s="85"/>
      <c r="H31" s="86"/>
      <c r="I31" s="87" t="str">
        <f>TabMijnLotnummers01[[#This Row],[PrijsBepaling ]]</f>
        <v/>
      </c>
      <c r="J31" s="87" t="str">
        <f>IF(TabMijnLotnummers01[[#This Row],[Soort loten]]="", "", INDEX(TabDataLotenEnPrijs02[Prijs per stuk], MATCH(TabMijnLotnummers01[[#This Row],[Soort loten]], TabDataLotenEnPrijs02[Soort loten], 0)))</f>
        <v/>
      </c>
      <c r="K31" s="88" t="str">
        <f>IF(TabMijnLotnummers01[[#This Row],[Soort loten]]="", "", TabMijnLotnummers01[[#This Row],[Aantal]] * TabMijnLotnummers01[[#This Row],[Prijs per stuk]])</f>
        <v/>
      </c>
      <c r="L31" s="86"/>
      <c r="M31" s="89"/>
    </row>
    <row r="32" spans="4:13" x14ac:dyDescent="0.35">
      <c r="D32" s="83"/>
      <c r="E32" s="84"/>
      <c r="F32" s="85"/>
      <c r="G32" s="85"/>
      <c r="H32" s="86"/>
      <c r="I32" s="87" t="str">
        <f>TabMijnLotnummers01[[#This Row],[PrijsBepaling ]]</f>
        <v/>
      </c>
      <c r="J32" s="87" t="str">
        <f>IF(TabMijnLotnummers01[[#This Row],[Soort loten]]="", "", INDEX(TabDataLotenEnPrijs02[Prijs per stuk], MATCH(TabMijnLotnummers01[[#This Row],[Soort loten]], TabDataLotenEnPrijs02[Soort loten], 0)))</f>
        <v/>
      </c>
      <c r="K32" s="88" t="str">
        <f>IF(TabMijnLotnummers01[[#This Row],[Soort loten]]="", "", TabMijnLotnummers01[[#This Row],[Aantal]] * TabMijnLotnummers01[[#This Row],[Prijs per stuk]])</f>
        <v/>
      </c>
      <c r="L32" s="86"/>
      <c r="M32" s="89"/>
    </row>
    <row r="33" spans="4:13" x14ac:dyDescent="0.35">
      <c r="D33" s="83"/>
      <c r="E33" s="84"/>
      <c r="F33" s="85"/>
      <c r="G33" s="85"/>
      <c r="H33" s="86"/>
      <c r="I33" s="87" t="str">
        <f>TabMijnLotnummers01[[#This Row],[PrijsBepaling ]]</f>
        <v/>
      </c>
      <c r="J33" s="87" t="str">
        <f>IF(TabMijnLotnummers01[[#This Row],[Soort loten]]="", "", INDEX(TabDataLotenEnPrijs02[Prijs per stuk], MATCH(TabMijnLotnummers01[[#This Row],[Soort loten]], TabDataLotenEnPrijs02[Soort loten], 0)))</f>
        <v/>
      </c>
      <c r="K33" s="88" t="str">
        <f>IF(TabMijnLotnummers01[[#This Row],[Soort loten]]="", "", TabMijnLotnummers01[[#This Row],[Aantal]] * TabMijnLotnummers01[[#This Row],[Prijs per stuk]])</f>
        <v/>
      </c>
      <c r="L33" s="86"/>
      <c r="M33" s="89"/>
    </row>
    <row r="34" spans="4:13" x14ac:dyDescent="0.35">
      <c r="D34" s="83"/>
      <c r="E34" s="84"/>
      <c r="F34" s="85"/>
      <c r="G34" s="85"/>
      <c r="H34" s="86"/>
      <c r="I34" s="87" t="str">
        <f>TabMijnLotnummers01[[#This Row],[PrijsBepaling ]]</f>
        <v/>
      </c>
      <c r="J34" s="87" t="str">
        <f>IF(TabMijnLotnummers01[[#This Row],[Soort loten]]="", "", INDEX(TabDataLotenEnPrijs02[Prijs per stuk], MATCH(TabMijnLotnummers01[[#This Row],[Soort loten]], TabDataLotenEnPrijs02[Soort loten], 0)))</f>
        <v/>
      </c>
      <c r="K34" s="88" t="str">
        <f>IF(TabMijnLotnummers01[[#This Row],[Soort loten]]="", "", TabMijnLotnummers01[[#This Row],[Aantal]] * TabMijnLotnummers01[[#This Row],[Prijs per stuk]])</f>
        <v/>
      </c>
      <c r="L34" s="86"/>
      <c r="M34" s="89"/>
    </row>
    <row r="35" spans="4:13" x14ac:dyDescent="0.35">
      <c r="D35" s="83"/>
      <c r="E35" s="84"/>
      <c r="F35" s="85"/>
      <c r="G35" s="85"/>
      <c r="H35" s="86"/>
      <c r="I35" s="87" t="str">
        <f>TabMijnLotnummers01[[#This Row],[PrijsBepaling ]]</f>
        <v/>
      </c>
      <c r="J35" s="87" t="str">
        <f>IF(TabMijnLotnummers01[[#This Row],[Soort loten]]="", "", INDEX(TabDataLotenEnPrijs02[Prijs per stuk], MATCH(TabMijnLotnummers01[[#This Row],[Soort loten]], TabDataLotenEnPrijs02[Soort loten], 0)))</f>
        <v/>
      </c>
      <c r="K35" s="88" t="str">
        <f>IF(TabMijnLotnummers01[[#This Row],[Soort loten]]="", "", TabMijnLotnummers01[[#This Row],[Aantal]] * TabMijnLotnummers01[[#This Row],[Prijs per stuk]])</f>
        <v/>
      </c>
      <c r="L35" s="86"/>
      <c r="M35" s="89"/>
    </row>
    <row r="36" spans="4:13" x14ac:dyDescent="0.35">
      <c r="D36" s="83"/>
      <c r="E36" s="84"/>
      <c r="F36" s="85"/>
      <c r="G36" s="85"/>
      <c r="H36" s="86"/>
      <c r="I36" s="87" t="str">
        <f>TabMijnLotnummers01[[#This Row],[PrijsBepaling ]]</f>
        <v/>
      </c>
      <c r="J36" s="87" t="str">
        <f>IF(TabMijnLotnummers01[[#This Row],[Soort loten]]="", "", INDEX(TabDataLotenEnPrijs02[Prijs per stuk], MATCH(TabMijnLotnummers01[[#This Row],[Soort loten]], TabDataLotenEnPrijs02[Soort loten], 0)))</f>
        <v/>
      </c>
      <c r="K36" s="88" t="str">
        <f>IF(TabMijnLotnummers01[[#This Row],[Soort loten]]="", "", TabMijnLotnummers01[[#This Row],[Aantal]] * TabMijnLotnummers01[[#This Row],[Prijs per stuk]])</f>
        <v/>
      </c>
      <c r="L36" s="86"/>
      <c r="M36" s="89"/>
    </row>
    <row r="37" spans="4:13" x14ac:dyDescent="0.35">
      <c r="D37" s="83"/>
      <c r="E37" s="84"/>
      <c r="F37" s="85"/>
      <c r="G37" s="85"/>
      <c r="H37" s="86"/>
      <c r="I37" s="87" t="str">
        <f>TabMijnLotnummers01[[#This Row],[PrijsBepaling ]]</f>
        <v/>
      </c>
      <c r="J37" s="87" t="str">
        <f>IF(TabMijnLotnummers01[[#This Row],[Soort loten]]="", "", INDEX(TabDataLotenEnPrijs02[Prijs per stuk], MATCH(TabMijnLotnummers01[[#This Row],[Soort loten]], TabDataLotenEnPrijs02[Soort loten], 0)))</f>
        <v/>
      </c>
      <c r="K37" s="88" t="str">
        <f>IF(TabMijnLotnummers01[[#This Row],[Soort loten]]="", "", TabMijnLotnummers01[[#This Row],[Aantal]] * TabMijnLotnummers01[[#This Row],[Prijs per stuk]])</f>
        <v/>
      </c>
      <c r="L37" s="86"/>
      <c r="M37" s="89"/>
    </row>
    <row r="38" spans="4:13" ht="16.5" thickBot="1" x14ac:dyDescent="0.4">
      <c r="D38" s="83"/>
      <c r="E38" s="84"/>
      <c r="F38" s="85"/>
      <c r="G38" s="85"/>
      <c r="H38" s="86"/>
      <c r="I38" s="87" t="str">
        <f>TabMijnLotnummers01[[#This Row],[PrijsBepaling ]]</f>
        <v/>
      </c>
      <c r="J38" s="87" t="str">
        <f>IF(TabMijnLotnummers01[[#This Row],[Soort loten]]="", "", INDEX(TabDataLotenEnPrijs02[Prijs per stuk], MATCH(TabMijnLotnummers01[[#This Row],[Soort loten]], TabDataLotenEnPrijs02[Soort loten], 0)))</f>
        <v/>
      </c>
      <c r="K38" s="88" t="str">
        <f>IF(TabMijnLotnummers01[[#This Row],[Soort loten]]="", "", TabMijnLotnummers01[[#This Row],[Aantal]] * TabMijnLotnummers01[[#This Row],[Prijs per stuk]])</f>
        <v/>
      </c>
      <c r="L38" s="86"/>
      <c r="M38" s="89"/>
    </row>
    <row r="39" spans="4:13" ht="16.5" thickTop="1" x14ac:dyDescent="0.35">
      <c r="D39" s="90" t="s">
        <v>2</v>
      </c>
      <c r="E39" s="91"/>
      <c r="F39" s="92"/>
      <c r="G39" s="92"/>
      <c r="H39" s="90">
        <f>SUBTOTAL(109,TabMijnLotnummers01[Aantal])</f>
        <v>0</v>
      </c>
      <c r="I39" s="92"/>
      <c r="J39" s="92"/>
      <c r="K39" s="93">
        <f>SUBTOTAL(109,TabMijnLotnummers01[Totaal inleg])</f>
        <v>0</v>
      </c>
      <c r="L39" s="94"/>
      <c r="M39" s="93">
        <f>SUBTOTAL(109,TabMijnLotnummers01[Bedrag])</f>
        <v>0</v>
      </c>
    </row>
  </sheetData>
  <sheetProtection insertRows="0"/>
  <mergeCells count="4">
    <mergeCell ref="C4:N4"/>
    <mergeCell ref="C3:N3"/>
    <mergeCell ref="C5:N5"/>
    <mergeCell ref="D6:E7"/>
  </mergeCells>
  <phoneticPr fontId="10" type="noConversion"/>
  <conditionalFormatting sqref="L11:L38">
    <cfRule type="cellIs" dxfId="10" priority="1" operator="equal">
      <formula>"Ja"</formula>
    </cfRule>
  </conditionalFormatting>
  <dataValidations count="19">
    <dataValidation type="textLength" operator="equal" allowBlank="1" showInputMessage="1" showErrorMessage="1" errorTitle="Koptekst!" error="_x000a_Dit is een koptekst!_x000a__x000a_Deze kun je niet zelf aanpassen!_x000a__x000a_Klik op &quot;Annuleren&quot;" promptTitle="Jouw lotnummers" prompt="_x000a_* Vul hieronder de gehele lotnummers in (Voorbeeld: AB12345)_x000a_* Vul ieder lotnummer op een eigen regel in !_x000a_* Ook bij een Straatje vul je ieder lot op een eigen regel in !_x000a_* Heb je 2 of meer vijfjes met hetzelfde lotnummer, dan kan dat wel op één regel!" sqref="E10" xr:uid="{AC0ED203-01A5-4AD1-910D-2D4359830648}">
      <formula1>15</formula1>
    </dataValidation>
    <dataValidation type="textLength" operator="equal" allowBlank="1" showInputMessage="1" showErrorMessage="1" errorTitle="Koptekst!" error="_x000a_Dit is een koptekst!_x000a__x000a_Deze kun je niet zelf aanpassen!_x000a__x000a_Klik op &quot;Annuleren&quot;" promptTitle="Trekkingsdatum" prompt="Vul hieronder de trekkingsdata van de betreffende lotnummers in._x000a__x000a_Je hoeft niet de  hele datum in te vullen !_x000a_ _x000a_Voorbeeld: 10-2 wordt automatisch omgezet naar 10-02-20## (## = Jaartal)" sqref="D10" xr:uid="{233E5923-B9C2-4DCC-9284-90E7E013374D}">
      <formula1>5</formula1>
    </dataValidation>
    <dataValidation type="textLength" operator="equal" allowBlank="1" showInputMessage="1" showErrorMessage="1" errorTitle="Koptekst!" error="_x000a_Dit is een koptekst!_x000a__x000a_Deze kun je niet zelf aanpassen!_x000a__x000a_Klik op &quot;Annuleren&quot;" promptTitle="Naam van de trekking" prompt="_x000a_Klik in de in te vullen cel!_x000a__x000a_Klik op het pijltje rechts van de gekozen cel &gt;_x000a__x000a_Kies de naam van de betreffende trekking." sqref="F10" xr:uid="{0C295767-5DD3-4FDE-903B-2A716118D25C}">
      <formula1>13</formula1>
    </dataValidation>
    <dataValidation type="textLength" operator="equal" allowBlank="1" showInputMessage="1" showErrorMessage="1" errorTitle="Koptekst!" error="_x000a_Dit is een koptekst!_x000a__x000a_Deze kun je niet aanpassen!_x000a__x000a_Klik op &quot;Annuleren&quot;" promptTitle="Kies hieronder het soort lot" prompt="_x000a_Klik in de cel en klik op het pijltje rechts &gt;_x000a__x000a_Kies het soort lot._x000a__x000a_Jouw keuze bepaalt de prijsweergave in de kolom &quot;Prijs per stuk&quot;" sqref="G10" xr:uid="{6033D9C3-F593-421B-9E38-B76734AFA5DF}">
      <formula1>11</formula1>
    </dataValidation>
    <dataValidation type="textLength" operator="equal" allowBlank="1" showInputMessage="1" showErrorMessage="1" errorTitle="Koptekst!" error="_x000a_Dit is een koptekst!_x000a__x000a_Deze kun je niet aanpassen!_x000a__x000a_Klik op &quot;Annuleren&quot;" promptTitle="Kies hieronder het aantal loten" prompt="_x000a_Kies het aantal loten met hezelfde lotnummer !_x000a__x000a_Meer dan 1 lot kan alleen bij meerdere vijfjes met hetzelfde lotnummer! _x000a__x000a_Loten met andere lotnummers op nieuwe regels plaatsen!" sqref="H10" xr:uid="{B96DAAE5-B3D8-4482-810E-0AD9E4590A1B}">
      <formula1>6</formula1>
    </dataValidation>
    <dataValidation type="textLength" operator="equal" allowBlank="1" showInputMessage="1" showErrorMessage="1" errorTitle="Koptekst!" error="_x000a_Dit is een koptekst!_x000a__x000a_Deze kun je niet aanpassen!_x000a__x000a_Klik op &quot;Annuleren&quot;" promptTitle="Automatische invulling!" prompt="_x000a_Deze bedragen worden automatisch ingevuld door het &quot;Soort lot(en)&quot; te kiezen!_x000a__x000a_Als de prijzen tussentijds wijzigen, kun je de &quot;Prijs per stuk&quot; hieronder wel zelf aanpassen!_x000a__x000a_Bij de foutmelding die dan verschijnt kun je op &quot;Fout negeren&quot; klikken!_x000a_" sqref="I10:J10" xr:uid="{492B5CBB-A12B-41E3-BEDC-B83C0E2FE167}">
      <formula1>14</formula1>
    </dataValidation>
    <dataValidation type="textLength" operator="equal" allowBlank="1" showInputMessage="1" showErrorMessage="1" errorTitle="Koptekst!" error="_x000a_Dit is een koptekst!_x000a__x000a_Deze kun je niet zelf aanpassen!_x000a__x000a_Klik op &quot;Annuleren&quot;" promptTitle="Automatische invulling!" prompt="Deze bedragen worden automatisch ingevuld door het soort en het aantal loten te kiezen!_x000a__x000a_Als de prijzen tussentijds wijzigen, kun je dat in de kolom &quot;Prijs per stuk&quot; zelf aanpassen!_x000a__x000a_Bij de foutmelding die dan verschijnt kun je op &quot;Fout negeren&quot; klikken!" sqref="K10" xr:uid="{388433B3-1070-45E3-A644-C35B344D490D}">
      <formula1>12</formula1>
    </dataValidation>
    <dataValidation type="textLength" operator="equal" allowBlank="1" showInputMessage="1" showErrorMessage="1" errorTitle="Koptekst!" error="_x000a_Dit is een koptekst!_x000a__x000a_Deze kun je niet zelf aanpassen!_x000a__x000a_Klik op &quot;Annuleren&quot;" promptTitle="Is dit een winnend lot?" prompt="_x000a_Klik in de cel en klik op het pijltje &gt;_x000a__x000a_Kies &quot;Ja&quot; als er bij de gekozen trekking een prijs op dit lot is gevallen! (Ongeacht het bedrag!)_x000a__x000a_Kies &quot;Nee&quot; als er bij de gekozen trekking geen prijs op dit lot is gevallen op dit lot!" sqref="L10" xr:uid="{8D896684-D5C1-4B33-83D2-7C064250F1FE}">
      <formula1>11</formula1>
    </dataValidation>
    <dataValidation type="textLength" operator="equal" allowBlank="1" showInputMessage="1" showErrorMessage="1" errorTitle="Koptekst!" error="_x000a_Dit is een koptekst!_x000a__x000a_Deze kun je niet zelf aanpassen!_x000a__x000a_Klik op &quot;Annuleren&quot;" promptTitle="Gewonnen bedragen!" prompt="Vul hier het gewonnen bedrag, bij de gekozen trekking, op dit lot in!_x000a__x000a_Vul bij meer prijzen op hetzelfde lot, bij dezelfde trekking, het totaalbedrag in! _x000a__x000a_Deze bedragen worden gebruikt voor het berekenen van de totaal gewonnen bedragen op het dashboard!" sqref="M10" xr:uid="{2455E25A-83B2-4E95-BDD6-EE215AD7D894}">
      <formula1>6</formula1>
    </dataValidation>
    <dataValidation type="textLength" operator="equal" allowBlank="1" showInputMessage="1" showErrorMessage="1" sqref="N10:N1048576 A2:B1048576 A1:M1 O1:XFD1048576 D40:M1048576 F5:N9 C5:C1048576 D5:E5" xr:uid="{BFF2E3AA-A388-4CA9-BB89-BB0E3F12C44B}">
      <formula1>0</formula1>
    </dataValidation>
    <dataValidation type="textLength" operator="equal" allowBlank="1" showInputMessage="1" showErrorMessage="1" sqref="N1" xr:uid="{406FB1CD-96E0-4225-BBB5-104A40B6E046}">
      <formula1>35</formula1>
    </dataValidation>
    <dataValidation type="list" allowBlank="1" showInputMessage="1" showErrorMessage="1" errorTitle="Keuze niet geldig!" error="Klik op &quot;Annuleren&quot;_x000a__x000a_Kies daarna met de pijltjestoets een naam uit de keuzelijst!_x000a__x000a_Andere invoer verstoort de werking van de planner !" sqref="F11:F38" xr:uid="{2FE12B0C-143C-49F0-8B40-D42E6EB12DF6}">
      <formula1>INDIRECT("TabDataLotenEnPrijs01[Naam Trekking]")</formula1>
    </dataValidation>
    <dataValidation type="textLength" operator="equal" allowBlank="1" showInputMessage="1" showErrorMessage="1" errorTitle="Twee letters en 5 cijfers " error="Een lot heeft 2 letters en 5 cijfers!_x000a__x000a_Klik op &quot;Annuleren&quot;_x000a__x000a_Vul daarna twee letters en 5 cijfers in zonder spatie. _x000a__x000a_Of laat deze kolom leeg." sqref="E11:E38" xr:uid="{D1D91AB0-DC20-4E5D-AFF0-C941E12B1771}">
      <formula1>7</formula1>
    </dataValidation>
    <dataValidation type="list" allowBlank="1" showInputMessage="1" showErrorMessage="1" errorTitle="Keuze niet geldig!" error="Klik op &quot;Annuleren&quot;_x000a__x000a_Kies daarna met de pijltjestoets een naam uit de keuzelijst!" sqref="G11:G38" xr:uid="{79CC6BF7-DE2D-49DD-85F2-C9423888C4D5}">
      <formula1>INDIRECT("TabDataLotenEnPrijs02[Soort loten]")</formula1>
    </dataValidation>
    <dataValidation type="list" allowBlank="1" showInputMessage="1" showErrorMessage="1" sqref="L11:L38" xr:uid="{4C331C5E-B9E0-4D57-A657-9D360B9FF70B}">
      <formula1>INDIRECT("TabDataLotenEnPrijs05[Gewonnen]")</formula1>
    </dataValidation>
    <dataValidation type="list" allowBlank="1" showInputMessage="1" showErrorMessage="1" errorTitle="Kies uit de keuzelijst!" error="Klik op Annuleren en kies via het pijltje een optie uit de keuzelijst!" sqref="H11:H38" xr:uid="{B3F2A956-3410-4A3C-903F-AE444E29A592}">
      <formula1>INDIRECT("TabDataLotenEnPrijs03[Aantal loten]")</formula1>
    </dataValidation>
    <dataValidation type="textLength" operator="equal" allowBlank="1" showInputMessage="1" showErrorMessage="1" sqref="E6:E9 D6:D7 D9" xr:uid="{8A622D42-E3AB-4E4A-ACD4-26460C9C249F}">
      <formula1>15</formula1>
    </dataValidation>
    <dataValidation type="list" allowBlank="1" showDropDown="1" showInputMessage="1" showErrorMessage="1" sqref="I11:I38" xr:uid="{8D76D61F-8107-42BC-9899-8E65F9AE629C}">
      <formula1>J11</formula1>
    </dataValidation>
    <dataValidation operator="equal" allowBlank="1" showInputMessage="1" showErrorMessage="1" sqref="D8" xr:uid="{418270E2-5BA8-4FE8-BBAE-93B4C80B5E74}"/>
  </dataValidations>
  <pageMargins left="0.7" right="0.7" top="0.75" bottom="0.75" header="0.3" footer="0.3"/>
  <ignoredErrors>
    <ignoredError sqref="C3:C4" unlockedFormula="1"/>
  </ignoredErrors>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D5305802-59DA-4A5B-BF5B-9A6650127987}">
          <x14:formula1>
            <xm:f>'Data loten en prijs'!$D$21</xm:f>
          </x14:formula1>
          <xm:sqref>C3:N3</xm:sqref>
        </x14:dataValidation>
        <x14:dataValidation type="list" allowBlank="1" showInputMessage="1" showErrorMessage="1" xr:uid="{43744BB1-E2C3-4F83-B893-CD8DA5B7F0B2}">
          <x14:formula1>
            <xm:f>'Data loten en prijs'!$D$30</xm:f>
          </x14:formula1>
          <xm:sqref>C4:N4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1EB1-F3AC-44EE-AB3E-5DCFCC21B94A}">
  <sheetPr>
    <tabColor rgb="FF5E7244"/>
  </sheetPr>
  <dimension ref="B1:U35"/>
  <sheetViews>
    <sheetView showGridLines="0" showRowColHeaders="0" zoomScale="90" zoomScaleNormal="90" workbookViewId="0">
      <pane ySplit="11" topLeftCell="A12" activePane="bottomLeft" state="frozen"/>
      <selection activeCell="N13" sqref="N13:N14"/>
      <selection pane="bottomLeft" activeCell="D12" sqref="D12"/>
    </sheetView>
  </sheetViews>
  <sheetFormatPr defaultColWidth="9.1796875" defaultRowHeight="14.5" x14ac:dyDescent="0.35"/>
  <cols>
    <col min="1" max="1" width="2.81640625" style="7" customWidth="1"/>
    <col min="2" max="2" width="3.54296875" style="2" customWidth="1"/>
    <col min="3" max="3" width="10" style="7" customWidth="1"/>
    <col min="4" max="4" width="11.26953125" style="38" customWidth="1"/>
    <col min="5" max="10" width="11.26953125" style="8" customWidth="1"/>
    <col min="11" max="11" width="1.26953125" style="8" customWidth="1"/>
    <col min="12" max="17" width="11.26953125" style="39" customWidth="1"/>
    <col min="18" max="18" width="1.54296875" style="40" customWidth="1"/>
    <col min="19" max="19" width="11.453125" style="40" customWidth="1"/>
    <col min="20" max="20" width="10" style="7" customWidth="1"/>
    <col min="21" max="21" width="3.54296875" style="2" customWidth="1"/>
    <col min="22" max="16384" width="9.1796875" style="7"/>
  </cols>
  <sheetData>
    <row r="1" spans="2:21" ht="18.75" customHeight="1" x14ac:dyDescent="0.35">
      <c r="C1" s="2"/>
      <c r="D1" s="72"/>
      <c r="E1" s="37"/>
      <c r="F1" s="37"/>
      <c r="G1" s="37"/>
      <c r="H1" s="37"/>
      <c r="I1" s="37"/>
      <c r="J1" s="37"/>
      <c r="K1" s="37"/>
      <c r="L1" s="73"/>
      <c r="M1" s="73"/>
      <c r="N1" s="73"/>
      <c r="O1" s="73"/>
      <c r="P1" s="73"/>
      <c r="Q1" s="73"/>
      <c r="R1" s="74"/>
      <c r="S1" s="74"/>
      <c r="T1" s="6" t="s">
        <v>3</v>
      </c>
      <c r="U1" s="6"/>
    </row>
    <row r="2" spans="2:21" ht="75" customHeight="1" x14ac:dyDescent="0.35"/>
    <row r="3" spans="2:21" ht="45" customHeight="1" x14ac:dyDescent="0.35">
      <c r="C3" s="230" t="str">
        <f>'Data loten en prijs'!D22</f>
        <v>Alle winnende loten, eindcijfers en bedragen</v>
      </c>
      <c r="D3" s="230"/>
      <c r="E3" s="230"/>
      <c r="F3" s="230"/>
      <c r="G3" s="230"/>
      <c r="H3" s="230"/>
      <c r="I3" s="230"/>
      <c r="J3" s="230"/>
      <c r="K3" s="230"/>
      <c r="L3" s="230"/>
      <c r="M3" s="230"/>
      <c r="N3" s="230"/>
      <c r="O3" s="230"/>
      <c r="P3" s="230"/>
      <c r="Q3" s="230"/>
      <c r="R3" s="230"/>
      <c r="S3" s="230"/>
      <c r="T3" s="230"/>
    </row>
    <row r="4" spans="2:21" ht="18.75" customHeight="1" x14ac:dyDescent="0.35">
      <c r="C4" s="229" t="str">
        <f>'Data loten en prijs'!D26</f>
        <v>Vul dit tabblad alleen in als je wlt bijhouden welke eindcijfers het vaakst zijn getrokken!</v>
      </c>
      <c r="D4" s="229"/>
      <c r="E4" s="229"/>
      <c r="F4" s="229"/>
      <c r="G4" s="229"/>
      <c r="H4" s="229"/>
      <c r="I4" s="229"/>
      <c r="J4" s="229"/>
      <c r="K4" s="229"/>
      <c r="L4" s="229"/>
      <c r="M4" s="229"/>
      <c r="N4" s="229"/>
      <c r="O4" s="229"/>
      <c r="P4" s="229"/>
      <c r="Q4" s="229"/>
      <c r="R4" s="229"/>
      <c r="S4" s="229"/>
      <c r="T4" s="229"/>
    </row>
    <row r="5" spans="2:21" ht="15.75" customHeight="1" thickBot="1" x14ac:dyDescent="0.4">
      <c r="C5" s="230"/>
      <c r="D5" s="230"/>
      <c r="E5" s="230"/>
      <c r="F5" s="230"/>
      <c r="G5" s="230"/>
      <c r="H5" s="230"/>
      <c r="I5" s="230"/>
      <c r="J5" s="230"/>
      <c r="K5" s="230"/>
      <c r="L5" s="230"/>
      <c r="M5" s="230"/>
      <c r="N5" s="230"/>
      <c r="O5" s="230"/>
      <c r="P5" s="230"/>
      <c r="Q5" s="230"/>
      <c r="R5" s="230"/>
      <c r="S5" s="230"/>
      <c r="T5" s="230"/>
    </row>
    <row r="6" spans="2:21" ht="15.75" customHeight="1" thickBot="1" x14ac:dyDescent="0.4">
      <c r="C6" s="75"/>
      <c r="D6" s="231" t="s">
        <v>240</v>
      </c>
      <c r="E6" s="232"/>
      <c r="F6" s="232"/>
      <c r="G6" s="99"/>
      <c r="H6" s="75"/>
      <c r="I6" s="75"/>
      <c r="J6" s="75"/>
      <c r="K6" s="75"/>
      <c r="L6" s="75"/>
      <c r="M6" s="75"/>
      <c r="N6" s="75"/>
      <c r="O6" s="75"/>
      <c r="P6" s="75"/>
      <c r="Q6" s="75"/>
      <c r="R6" s="75"/>
      <c r="S6" s="75"/>
      <c r="T6" s="75"/>
    </row>
    <row r="7" spans="2:21" ht="15.75" customHeight="1" x14ac:dyDescent="0.35">
      <c r="C7" s="75"/>
      <c r="D7" s="233"/>
      <c r="E7" s="234"/>
      <c r="F7" s="234"/>
      <c r="G7" s="98"/>
      <c r="H7" s="98"/>
      <c r="I7" s="98"/>
      <c r="J7" s="98"/>
      <c r="K7" s="98"/>
      <c r="L7" s="98"/>
      <c r="M7" s="98"/>
      <c r="N7" s="98"/>
      <c r="O7" s="98"/>
      <c r="P7" s="98"/>
      <c r="Q7" s="98"/>
      <c r="R7" s="98"/>
      <c r="S7" s="100"/>
      <c r="T7" s="75"/>
    </row>
    <row r="8" spans="2:21" ht="15.5" customHeight="1" x14ac:dyDescent="0.35">
      <c r="C8" s="75"/>
      <c r="D8" s="341" t="s">
        <v>343</v>
      </c>
      <c r="E8" s="194"/>
      <c r="F8" s="194"/>
      <c r="G8" s="75"/>
      <c r="H8" s="75"/>
      <c r="I8" s="75"/>
      <c r="J8" s="75"/>
      <c r="K8" s="75"/>
      <c r="L8" s="75"/>
      <c r="M8" s="75"/>
      <c r="N8" s="75"/>
      <c r="O8" s="75"/>
      <c r="P8" s="75"/>
      <c r="Q8" s="75"/>
      <c r="R8" s="75"/>
      <c r="S8" s="195"/>
      <c r="T8" s="75"/>
    </row>
    <row r="9" spans="2:21" ht="5" customHeight="1" thickBot="1" x14ac:dyDescent="0.4">
      <c r="C9" s="75"/>
      <c r="D9" s="341"/>
      <c r="E9" s="194"/>
      <c r="F9" s="194"/>
      <c r="G9" s="75"/>
      <c r="H9" s="75"/>
      <c r="I9" s="75"/>
      <c r="J9" s="75"/>
      <c r="K9" s="75"/>
      <c r="L9" s="75"/>
      <c r="M9" s="75"/>
      <c r="N9" s="75"/>
      <c r="O9" s="75"/>
      <c r="P9" s="75"/>
      <c r="Q9" s="75"/>
      <c r="R9" s="75"/>
      <c r="S9" s="195"/>
      <c r="T9" s="75"/>
    </row>
    <row r="10" spans="2:21" ht="18.75" customHeight="1" x14ac:dyDescent="0.35">
      <c r="D10" s="223" t="s">
        <v>58</v>
      </c>
      <c r="E10" s="224"/>
      <c r="F10" s="224"/>
      <c r="G10" s="224"/>
      <c r="H10" s="224"/>
      <c r="I10" s="224"/>
      <c r="J10" s="225"/>
      <c r="L10" s="226" t="s">
        <v>63</v>
      </c>
      <c r="M10" s="227"/>
      <c r="N10" s="227"/>
      <c r="O10" s="227"/>
      <c r="P10" s="227"/>
      <c r="Q10" s="228"/>
      <c r="R10" s="76"/>
      <c r="S10" s="77" t="s">
        <v>2</v>
      </c>
    </row>
    <row r="11" spans="2:21" s="8" customFormat="1" ht="29" x14ac:dyDescent="0.35">
      <c r="B11" s="37"/>
      <c r="D11" s="78" t="s">
        <v>52</v>
      </c>
      <c r="E11" s="79" t="s">
        <v>57</v>
      </c>
      <c r="F11" s="79" t="s">
        <v>53</v>
      </c>
      <c r="G11" s="79" t="s">
        <v>54</v>
      </c>
      <c r="H11" s="79" t="s">
        <v>55</v>
      </c>
      <c r="I11" s="79" t="s">
        <v>56</v>
      </c>
      <c r="J11" s="79" t="s">
        <v>62</v>
      </c>
      <c r="K11" s="79" t="s">
        <v>60</v>
      </c>
      <c r="L11" s="80" t="s">
        <v>64</v>
      </c>
      <c r="M11" s="80" t="s">
        <v>65</v>
      </c>
      <c r="N11" s="80" t="s">
        <v>66</v>
      </c>
      <c r="O11" s="80" t="s">
        <v>67</v>
      </c>
      <c r="P11" s="80" t="s">
        <v>68</v>
      </c>
      <c r="Q11" s="80" t="s">
        <v>69</v>
      </c>
      <c r="R11" s="80" t="s">
        <v>61</v>
      </c>
      <c r="S11" s="80" t="s">
        <v>59</v>
      </c>
      <c r="U11" s="37"/>
    </row>
    <row r="12" spans="2:21" s="32" customFormat="1" x14ac:dyDescent="0.35">
      <c r="B12" s="28"/>
      <c r="D12" s="43"/>
      <c r="E12" s="65"/>
      <c r="F12" s="64"/>
      <c r="G12" s="64"/>
      <c r="H12" s="64"/>
      <c r="I12" s="64"/>
      <c r="J12" s="64"/>
      <c r="K12" s="47"/>
      <c r="L12" s="44"/>
      <c r="M12" s="44"/>
      <c r="N12" s="44"/>
      <c r="O12" s="44"/>
      <c r="P12" s="44"/>
      <c r="Q12" s="44"/>
      <c r="R12" s="41"/>
      <c r="S12" s="45">
        <f>SUM(TabWinnendeLoten01[[#This Row],[Op gehele lotnummer]:[Op 1 eindcijfer]])</f>
        <v>0</v>
      </c>
      <c r="U12" s="28"/>
    </row>
    <row r="13" spans="2:21" s="32" customFormat="1" x14ac:dyDescent="0.35">
      <c r="B13" s="28"/>
      <c r="D13" s="43"/>
      <c r="E13" s="65"/>
      <c r="F13" s="64"/>
      <c r="G13" s="64"/>
      <c r="H13" s="64"/>
      <c r="I13" s="64"/>
      <c r="J13" s="64"/>
      <c r="K13" s="47"/>
      <c r="L13" s="44"/>
      <c r="M13" s="44"/>
      <c r="N13" s="44"/>
      <c r="O13" s="44"/>
      <c r="P13" s="44"/>
      <c r="Q13" s="44"/>
      <c r="R13" s="41"/>
      <c r="S13" s="45">
        <f>SUM(TabWinnendeLoten01[[#This Row],[Op gehele lotnummer]:[Op 1 eindcijfer]])</f>
        <v>0</v>
      </c>
      <c r="U13" s="28"/>
    </row>
    <row r="14" spans="2:21" s="32" customFormat="1" x14ac:dyDescent="0.35">
      <c r="B14" s="28"/>
      <c r="D14" s="43"/>
      <c r="E14" s="65"/>
      <c r="F14" s="64"/>
      <c r="G14" s="64"/>
      <c r="H14" s="64"/>
      <c r="I14" s="64"/>
      <c r="J14" s="64"/>
      <c r="K14" s="42"/>
      <c r="L14" s="44"/>
      <c r="M14" s="44"/>
      <c r="N14" s="44"/>
      <c r="O14" s="44"/>
      <c r="P14" s="44"/>
      <c r="Q14" s="44"/>
      <c r="R14" s="41"/>
      <c r="S14" s="46">
        <f>SUM(TabWinnendeLoten01[[#This Row],[Op gehele lotnummer]:[Op 1 eindcijfer]])</f>
        <v>0</v>
      </c>
      <c r="U14" s="28"/>
    </row>
    <row r="15" spans="2:21" s="32" customFormat="1" x14ac:dyDescent="0.35">
      <c r="B15" s="28"/>
      <c r="D15" s="43"/>
      <c r="E15" s="65"/>
      <c r="F15" s="64"/>
      <c r="G15" s="64"/>
      <c r="H15" s="64"/>
      <c r="I15" s="64"/>
      <c r="J15" s="64"/>
      <c r="K15" s="42"/>
      <c r="L15" s="44"/>
      <c r="M15" s="44"/>
      <c r="N15" s="44"/>
      <c r="O15" s="44"/>
      <c r="P15" s="44"/>
      <c r="Q15" s="44"/>
      <c r="R15" s="41"/>
      <c r="S15" s="46">
        <f>SUM(TabWinnendeLoten01[[#This Row],[Op gehele lotnummer]:[Op 1 eindcijfer]])</f>
        <v>0</v>
      </c>
      <c r="U15" s="28"/>
    </row>
    <row r="16" spans="2:21" s="32" customFormat="1" x14ac:dyDescent="0.35">
      <c r="B16" s="28"/>
      <c r="D16" s="43"/>
      <c r="E16" s="65"/>
      <c r="F16" s="64"/>
      <c r="G16" s="64"/>
      <c r="H16" s="64"/>
      <c r="I16" s="64"/>
      <c r="J16" s="64"/>
      <c r="K16" s="42"/>
      <c r="L16" s="44"/>
      <c r="M16" s="44"/>
      <c r="N16" s="44"/>
      <c r="O16" s="44"/>
      <c r="P16" s="44"/>
      <c r="Q16" s="44"/>
      <c r="R16" s="41"/>
      <c r="S16" s="46">
        <f>SUM(TabWinnendeLoten01[[#This Row],[Op gehele lotnummer]:[Op 1 eindcijfer]])</f>
        <v>0</v>
      </c>
      <c r="U16" s="28"/>
    </row>
    <row r="17" spans="2:21" s="32" customFormat="1" x14ac:dyDescent="0.35">
      <c r="B17" s="28"/>
      <c r="D17" s="43"/>
      <c r="E17" s="65"/>
      <c r="F17" s="64"/>
      <c r="G17" s="64"/>
      <c r="H17" s="64"/>
      <c r="I17" s="64"/>
      <c r="J17" s="64"/>
      <c r="K17" s="42"/>
      <c r="L17" s="44"/>
      <c r="M17" s="44"/>
      <c r="N17" s="44"/>
      <c r="O17" s="44"/>
      <c r="P17" s="44"/>
      <c r="Q17" s="44"/>
      <c r="R17" s="41"/>
      <c r="S17" s="46">
        <f>SUM(TabWinnendeLoten01[[#This Row],[Op gehele lotnummer]:[Op 1 eindcijfer]])</f>
        <v>0</v>
      </c>
      <c r="U17" s="28"/>
    </row>
    <row r="18" spans="2:21" s="32" customFormat="1" x14ac:dyDescent="0.35">
      <c r="B18" s="28"/>
      <c r="D18" s="43"/>
      <c r="E18" s="65"/>
      <c r="F18" s="64"/>
      <c r="G18" s="64"/>
      <c r="H18" s="64"/>
      <c r="I18" s="64"/>
      <c r="J18" s="64"/>
      <c r="K18" s="42"/>
      <c r="L18" s="44"/>
      <c r="M18" s="44"/>
      <c r="N18" s="44"/>
      <c r="O18" s="44"/>
      <c r="P18" s="44"/>
      <c r="Q18" s="44"/>
      <c r="R18" s="41"/>
      <c r="S18" s="46">
        <f>SUM(TabWinnendeLoten01[[#This Row],[Op gehele lotnummer]:[Op 1 eindcijfer]])</f>
        <v>0</v>
      </c>
      <c r="U18" s="28"/>
    </row>
    <row r="19" spans="2:21" s="32" customFormat="1" x14ac:dyDescent="0.35">
      <c r="B19" s="28"/>
      <c r="D19" s="43"/>
      <c r="E19" s="65"/>
      <c r="F19" s="64"/>
      <c r="G19" s="64"/>
      <c r="H19" s="64"/>
      <c r="I19" s="64"/>
      <c r="J19" s="64"/>
      <c r="K19" s="42"/>
      <c r="L19" s="44"/>
      <c r="M19" s="44"/>
      <c r="N19" s="44"/>
      <c r="O19" s="44"/>
      <c r="P19" s="44"/>
      <c r="Q19" s="44"/>
      <c r="R19" s="41"/>
      <c r="S19" s="46">
        <f>SUM(TabWinnendeLoten01[[#This Row],[Op gehele lotnummer]:[Op 1 eindcijfer]])</f>
        <v>0</v>
      </c>
      <c r="U19" s="28"/>
    </row>
    <row r="20" spans="2:21" s="32" customFormat="1" x14ac:dyDescent="0.35">
      <c r="B20" s="28"/>
      <c r="D20" s="43"/>
      <c r="E20" s="65"/>
      <c r="F20" s="64"/>
      <c r="G20" s="64"/>
      <c r="H20" s="64"/>
      <c r="I20" s="64"/>
      <c r="J20" s="64"/>
      <c r="K20" s="42"/>
      <c r="L20" s="44"/>
      <c r="M20" s="44"/>
      <c r="N20" s="44"/>
      <c r="O20" s="44"/>
      <c r="P20" s="44"/>
      <c r="Q20" s="44"/>
      <c r="R20" s="41"/>
      <c r="S20" s="46">
        <f>SUM(TabWinnendeLoten01[[#This Row],[Op gehele lotnummer]:[Op 1 eindcijfer]])</f>
        <v>0</v>
      </c>
      <c r="U20" s="28"/>
    </row>
    <row r="21" spans="2:21" s="32" customFormat="1" x14ac:dyDescent="0.35">
      <c r="B21" s="28"/>
      <c r="D21" s="43"/>
      <c r="E21" s="65"/>
      <c r="F21" s="64"/>
      <c r="G21" s="64"/>
      <c r="H21" s="64"/>
      <c r="I21" s="64"/>
      <c r="J21" s="64"/>
      <c r="K21" s="42"/>
      <c r="L21" s="44"/>
      <c r="M21" s="44"/>
      <c r="N21" s="44"/>
      <c r="O21" s="44"/>
      <c r="P21" s="44"/>
      <c r="Q21" s="44"/>
      <c r="R21" s="41"/>
      <c r="S21" s="46">
        <f>SUM(TabWinnendeLoten01[[#This Row],[Op gehele lotnummer]:[Op 1 eindcijfer]])</f>
        <v>0</v>
      </c>
      <c r="U21" s="28"/>
    </row>
    <row r="22" spans="2:21" s="32" customFormat="1" x14ac:dyDescent="0.35">
      <c r="B22" s="28"/>
      <c r="D22" s="43"/>
      <c r="E22" s="65"/>
      <c r="F22" s="64"/>
      <c r="G22" s="64"/>
      <c r="H22" s="64"/>
      <c r="I22" s="64"/>
      <c r="J22" s="64"/>
      <c r="K22" s="42"/>
      <c r="L22" s="44"/>
      <c r="M22" s="44"/>
      <c r="N22" s="44"/>
      <c r="O22" s="44"/>
      <c r="P22" s="44"/>
      <c r="Q22" s="44"/>
      <c r="R22" s="41"/>
      <c r="S22" s="46">
        <f>SUM(TabWinnendeLoten01[[#This Row],[Op gehele lotnummer]:[Op 1 eindcijfer]])</f>
        <v>0</v>
      </c>
      <c r="U22" s="28"/>
    </row>
    <row r="23" spans="2:21" s="32" customFormat="1" x14ac:dyDescent="0.35">
      <c r="B23" s="28"/>
      <c r="D23" s="43"/>
      <c r="E23" s="65"/>
      <c r="F23" s="64"/>
      <c r="G23" s="64"/>
      <c r="H23" s="64"/>
      <c r="I23" s="64"/>
      <c r="J23" s="64"/>
      <c r="K23" s="42"/>
      <c r="L23" s="44"/>
      <c r="M23" s="44"/>
      <c r="N23" s="44"/>
      <c r="O23" s="44"/>
      <c r="P23" s="44"/>
      <c r="Q23" s="44"/>
      <c r="R23" s="41"/>
      <c r="S23" s="46">
        <f>SUM(TabWinnendeLoten01[[#This Row],[Op gehele lotnummer]:[Op 1 eindcijfer]])</f>
        <v>0</v>
      </c>
      <c r="U23" s="28"/>
    </row>
    <row r="24" spans="2:21" s="32" customFormat="1" ht="15" thickBot="1" x14ac:dyDescent="0.4">
      <c r="B24" s="28"/>
      <c r="D24" s="43"/>
      <c r="E24" s="65"/>
      <c r="F24" s="64"/>
      <c r="G24" s="64"/>
      <c r="H24" s="64"/>
      <c r="I24" s="64"/>
      <c r="J24" s="64"/>
      <c r="K24" s="42"/>
      <c r="L24" s="44"/>
      <c r="M24" s="44"/>
      <c r="N24" s="44"/>
      <c r="O24" s="44"/>
      <c r="P24" s="44"/>
      <c r="Q24" s="44"/>
      <c r="R24" s="41"/>
      <c r="S24" s="46">
        <f>SUM(TabWinnendeLoten01[[#This Row],[Op gehele lotnummer]:[Op 1 eindcijfer]])</f>
        <v>0</v>
      </c>
      <c r="U24" s="28"/>
    </row>
    <row r="25" spans="2:21" s="32" customFormat="1" ht="15" thickTop="1" x14ac:dyDescent="0.35">
      <c r="B25" s="28"/>
      <c r="D25" s="66" t="s">
        <v>2</v>
      </c>
      <c r="E25" s="67">
        <f>SUBTOTAL(103,TabWinnendeLoten01[Gehele lotnummer])</f>
        <v>0</v>
      </c>
      <c r="F25" s="67">
        <f>SUBTOTAL(103,TabWinnendeLoten01[Laatste 5 eindcijfers])</f>
        <v>0</v>
      </c>
      <c r="G25" s="67">
        <f>SUBTOTAL(103,TabWinnendeLoten01[Laatste 4 eindcijfers])</f>
        <v>0</v>
      </c>
      <c r="H25" s="67">
        <f>SUBTOTAL(103,TabWinnendeLoten01[Laatste 3 eindcijfers])</f>
        <v>0</v>
      </c>
      <c r="I25" s="67">
        <f>SUBTOTAL(103,TabWinnendeLoten01[Laatste 2 eindcijfers])</f>
        <v>0</v>
      </c>
      <c r="J25" s="67"/>
      <c r="K25" s="68"/>
      <c r="L25" s="69">
        <f>SUBTOTAL(109,TabWinnendeLoten01[Op gehele lotnummer])</f>
        <v>0</v>
      </c>
      <c r="M25" s="69">
        <f>SUBTOTAL(109,TabWinnendeLoten01[Op 5 eindcijfers])</f>
        <v>0</v>
      </c>
      <c r="N25" s="69">
        <f>SUBTOTAL(109,TabWinnendeLoten01[Op 4 eindcijfers])</f>
        <v>0</v>
      </c>
      <c r="O25" s="69">
        <f>SUBTOTAL(109,TabWinnendeLoten01[Op 3 eindcijfers])</f>
        <v>0</v>
      </c>
      <c r="P25" s="69">
        <f>SUBTOTAL(109,TabWinnendeLoten01[Op 2 eindcijfers])</f>
        <v>0</v>
      </c>
      <c r="Q25" s="69">
        <f>SUBTOTAL(109,TabWinnendeLoten01[Op 1 eindcijfer])</f>
        <v>0</v>
      </c>
      <c r="R25" s="70"/>
      <c r="S25" s="71">
        <f>SUBTOTAL(109,TabWinnendeLoten01[Totaal bedrag])</f>
        <v>0</v>
      </c>
      <c r="U25" s="28"/>
    </row>
    <row r="26" spans="2:21" s="32" customFormat="1" x14ac:dyDescent="0.35">
      <c r="B26" s="28"/>
      <c r="D26" s="38"/>
      <c r="E26" s="8"/>
      <c r="F26" s="8"/>
      <c r="G26" s="8"/>
      <c r="H26" s="8"/>
      <c r="I26" s="8"/>
      <c r="J26" s="8"/>
      <c r="K26" s="8"/>
      <c r="L26" s="39"/>
      <c r="M26" s="39"/>
      <c r="N26" s="39"/>
      <c r="O26" s="39"/>
      <c r="P26" s="39"/>
      <c r="Q26" s="39"/>
      <c r="R26" s="40"/>
      <c r="S26" s="40"/>
      <c r="U26" s="28"/>
    </row>
    <row r="27" spans="2:21" s="32" customFormat="1" x14ac:dyDescent="0.35">
      <c r="B27" s="28"/>
      <c r="D27" s="38"/>
      <c r="E27" s="8"/>
      <c r="F27" s="8"/>
      <c r="G27" s="8"/>
      <c r="H27" s="8"/>
      <c r="I27" s="8"/>
      <c r="J27" s="8"/>
      <c r="K27" s="8"/>
      <c r="L27" s="39"/>
      <c r="M27" s="39"/>
      <c r="N27" s="39"/>
      <c r="O27" s="39"/>
      <c r="P27" s="39"/>
      <c r="Q27" s="39"/>
      <c r="R27" s="40"/>
      <c r="S27" s="40"/>
      <c r="U27" s="28"/>
    </row>
    <row r="28" spans="2:21" s="32" customFormat="1" x14ac:dyDescent="0.35">
      <c r="B28" s="28"/>
      <c r="D28" s="38"/>
      <c r="E28" s="8"/>
      <c r="F28" s="8"/>
      <c r="G28" s="8"/>
      <c r="H28" s="8"/>
      <c r="I28" s="8"/>
      <c r="J28" s="8"/>
      <c r="K28" s="8"/>
      <c r="L28" s="39"/>
      <c r="M28" s="39"/>
      <c r="N28" s="39"/>
      <c r="O28" s="39"/>
      <c r="P28" s="39"/>
      <c r="Q28" s="39"/>
      <c r="R28" s="40"/>
      <c r="S28" s="40"/>
      <c r="U28" s="28"/>
    </row>
    <row r="29" spans="2:21" s="32" customFormat="1" x14ac:dyDescent="0.35">
      <c r="B29" s="28"/>
      <c r="D29" s="38"/>
      <c r="E29" s="8"/>
      <c r="F29" s="8"/>
      <c r="G29" s="8"/>
      <c r="H29" s="8"/>
      <c r="I29" s="8"/>
      <c r="J29" s="8"/>
      <c r="K29" s="8"/>
      <c r="L29" s="39"/>
      <c r="M29" s="39"/>
      <c r="N29" s="39"/>
      <c r="O29" s="39"/>
      <c r="P29" s="39"/>
      <c r="Q29" s="39"/>
      <c r="R29" s="40"/>
      <c r="S29" s="40"/>
      <c r="U29" s="28"/>
    </row>
    <row r="30" spans="2:21" s="32" customFormat="1" x14ac:dyDescent="0.35">
      <c r="B30" s="28"/>
      <c r="D30" s="38"/>
      <c r="E30" s="8"/>
      <c r="F30" s="8"/>
      <c r="G30" s="8"/>
      <c r="H30" s="8"/>
      <c r="I30" s="8"/>
      <c r="J30" s="8"/>
      <c r="K30" s="8"/>
      <c r="L30" s="39"/>
      <c r="M30" s="39"/>
      <c r="N30" s="39"/>
      <c r="O30" s="39"/>
      <c r="P30" s="39"/>
      <c r="Q30" s="39"/>
      <c r="R30" s="40"/>
      <c r="S30" s="40"/>
      <c r="U30" s="28"/>
    </row>
    <row r="31" spans="2:21" s="32" customFormat="1" x14ac:dyDescent="0.35">
      <c r="B31" s="28"/>
      <c r="D31" s="38"/>
      <c r="E31" s="8"/>
      <c r="F31" s="8"/>
      <c r="G31" s="8"/>
      <c r="H31" s="8"/>
      <c r="I31" s="8"/>
      <c r="J31" s="8"/>
      <c r="K31" s="8"/>
      <c r="L31" s="39"/>
      <c r="M31" s="39"/>
      <c r="N31" s="39"/>
      <c r="O31" s="39"/>
      <c r="P31" s="39"/>
      <c r="Q31" s="39"/>
      <c r="R31" s="40"/>
      <c r="S31" s="40"/>
      <c r="U31" s="28"/>
    </row>
    <row r="32" spans="2:21" s="32" customFormat="1" x14ac:dyDescent="0.35">
      <c r="B32" s="28"/>
      <c r="D32" s="38"/>
      <c r="E32" s="8"/>
      <c r="F32" s="8"/>
      <c r="G32" s="8"/>
      <c r="H32" s="8"/>
      <c r="I32" s="8"/>
      <c r="J32" s="8"/>
      <c r="K32" s="8"/>
      <c r="L32" s="39"/>
      <c r="M32" s="39"/>
      <c r="N32" s="39"/>
      <c r="O32" s="39"/>
      <c r="P32" s="39"/>
      <c r="Q32" s="39"/>
      <c r="R32" s="40"/>
      <c r="S32" s="40"/>
      <c r="U32" s="28"/>
    </row>
    <row r="33" spans="2:21" s="32" customFormat="1" x14ac:dyDescent="0.35">
      <c r="B33" s="28"/>
      <c r="D33" s="38"/>
      <c r="E33" s="8"/>
      <c r="F33" s="8"/>
      <c r="G33" s="8"/>
      <c r="H33" s="8"/>
      <c r="I33" s="8"/>
      <c r="J33" s="8"/>
      <c r="K33" s="8"/>
      <c r="L33" s="39"/>
      <c r="M33" s="39"/>
      <c r="N33" s="39"/>
      <c r="O33" s="39"/>
      <c r="P33" s="39"/>
      <c r="Q33" s="39"/>
      <c r="R33" s="40"/>
      <c r="S33" s="40"/>
      <c r="U33" s="28"/>
    </row>
    <row r="34" spans="2:21" s="32" customFormat="1" x14ac:dyDescent="0.35">
      <c r="B34" s="28"/>
      <c r="D34" s="38"/>
      <c r="E34" s="8"/>
      <c r="F34" s="8"/>
      <c r="G34" s="8"/>
      <c r="H34" s="8"/>
      <c r="I34" s="8"/>
      <c r="J34" s="8"/>
      <c r="K34" s="8"/>
      <c r="L34" s="39"/>
      <c r="M34" s="39"/>
      <c r="N34" s="39"/>
      <c r="O34" s="39"/>
      <c r="P34" s="39"/>
      <c r="Q34" s="39"/>
      <c r="R34" s="40"/>
      <c r="S34" s="40"/>
      <c r="U34" s="28"/>
    </row>
    <row r="35" spans="2:21" s="32" customFormat="1" x14ac:dyDescent="0.35">
      <c r="B35" s="28"/>
      <c r="D35" s="38"/>
      <c r="E35" s="8"/>
      <c r="F35" s="8"/>
      <c r="G35" s="8"/>
      <c r="H35" s="8"/>
      <c r="I35" s="8"/>
      <c r="J35" s="8"/>
      <c r="K35" s="8"/>
      <c r="L35" s="39"/>
      <c r="M35" s="39"/>
      <c r="N35" s="39"/>
      <c r="O35" s="39"/>
      <c r="P35" s="39"/>
      <c r="Q35" s="39"/>
      <c r="R35" s="40"/>
      <c r="S35" s="40"/>
      <c r="U35" s="28"/>
    </row>
  </sheetData>
  <sheetProtection insertRows="0" pivotTables="0"/>
  <mergeCells count="6">
    <mergeCell ref="D10:J10"/>
    <mergeCell ref="L10:Q10"/>
    <mergeCell ref="C4:T4"/>
    <mergeCell ref="C3:T3"/>
    <mergeCell ref="C5:T5"/>
    <mergeCell ref="D6:F7"/>
  </mergeCells>
  <phoneticPr fontId="10" type="noConversion"/>
  <dataValidations xWindow="323" yWindow="501" count="26">
    <dataValidation type="textLength" operator="equal" allowBlank="1" showInputMessage="1" showErrorMessage="1" errorTitle="Koptekst!" error="_x000a__x000a_Dit is een koptekst!_x000a__x000a_Een koptekst kun je niet wijzigen!_x000a__x000a_Klik op &quot;Annuleren&quot;" promptTitle="Alle winnende lotnummers!" prompt="Vul hieronder alle winnende lotnummers in of laat deze kolom leeg!_x000a__x000a_Je kunt ook alleen de lotnummers met 2 of 1 winnend eindcijfer invullen!  Deze worden gebruikt voor het overzicht van de meest winnende eindcijfers op het dashboard!" sqref="E11" xr:uid="{F357716B-9E16-4053-B0F1-7E926E801154}">
      <formula1>16</formula1>
    </dataValidation>
    <dataValidation type="textLength" operator="equal" allowBlank="1" showInputMessage="1" showErrorMessage="1" errorTitle="Koptekst!" error="_x000a_Dit is een koptekst!_x000a__x000a_Deze kun je zelf niet wijzigen!_x000a__x000a_Klik op &quot;Annuleren&quot;_x000a__x000a_Klik op &quot;Annuleren&quot;" promptTitle="Trekkingsdatum" prompt="Vul hier de datum van de trekking in van alle winnende loten._x000a__x000a_Het maakt niet uit of jij zelf een winnend lotnummer hebt!_x000a__x000a_Dit tabblad berekent alleen de meest getrokken 1 en 2 eindcijfers voor het dashboard!" sqref="D11" xr:uid="{D4536D15-89CE-4565-9B18-4C12328033BB}">
      <formula1>14</formula1>
    </dataValidation>
    <dataValidation type="textLength" operator="equal" allowBlank="1" showInputMessage="1" showErrorMessage="1" errorTitle="Koptekst!" error="_x000a__x000a_Dit is een koptekst!_x000a__x000a_Een koptekst kun je niet wijzigen!_x000a__x000a_Klik op &quot;Annuleren&quot;" promptTitle="Laatste 5 eindcijfers" prompt="_x000a_Vul hier de laatste 5 eindcijfers in van loten die winnen op 5 eindcijfers!_x000a__x000a_Of laat deze kolom leeg!" sqref="F11" xr:uid="{39166C35-CAFD-4992-8C09-D188F90F8A79}">
      <formula1>21</formula1>
    </dataValidation>
    <dataValidation type="textLength" operator="equal" allowBlank="1" showInputMessage="1" showErrorMessage="1" errorTitle="Koptekst!" error="_x000a_Dit is een koptekst!_x000a__x000a_Deze kun je zelf niet aanpassen!_x000a__x000a_Klik op &quot;Annuleren&quot;" promptTitle="Laatste 4 Eindcijfers" prompt="_x000a_Vul hier de laatste 4 eindcijfers in van loten die winnen op 4 eindcijfers!_x000a__x000a_Of laat deze kolom leeg!" sqref="G11" xr:uid="{56E098FA-1C71-4CD1-B4B7-D4A1A8596E33}">
      <formula1>21</formula1>
    </dataValidation>
    <dataValidation type="textLength" operator="equal" allowBlank="1" showInputMessage="1" showErrorMessage="1" errorTitle="Dit is een Koptekst!" error="_x000a_Dit is een koptekst!_x000a__x000a_Je kunt deze zelf niet aanpassen!_x000a__x000a_Klik op &quot;Annuleren&quot;" promptTitle="Uitleg in te vullen eindcijfers!" prompt="Je kunt hieronder alle winnende lotnummers en alle winnende 1,  2, 3, 4 en 5 winnende eindcijfers invullen, maar dat hoeft niet!_x000a__x000a_Alleen de winnende laatste 1 en laatste 2 eindcijfers worden overgenomen in de telling op het dashboard" sqref="D10:J10" xr:uid="{C7EBE73E-20A5-49F2-9DE5-77F8C84BE4CD}">
      <formula1>34</formula1>
    </dataValidation>
    <dataValidation type="textLength" operator="equal" allowBlank="1" showInputMessage="1" showErrorMessage="1" errorTitle="Koptekst!" error="_x000a_Dit is een koptekst!_x000a__x000a_Je kunt deze zelf niet aanpassen!_x000a__x000a_Klik op &quot;Annuleren&quot;" promptTitle="Bedragen bij winnende lotnummers" prompt="_x000a_Je kunt hieronder alle bedragen van winnende lotnummers en winnende 1, 2, 3, 4 en 5 winnende eindcijfers invullen, maar dat hoeft niet!_x000a__x000a_Deze bedragen worden NIET overgenomen in jouw overzicht van gewonnen bedragen op het dashboard!" sqref="L10:Q10" xr:uid="{988986F3-9DAE-4A76-A82E-5A59696C4203}">
      <formula1>47</formula1>
    </dataValidation>
    <dataValidation allowBlank="1" showInputMessage="1" showErrorMessage="1" errorTitle="Koptekst!" error="_x000a_Dit is een koptekst!_x000a__x000a_Deze kun je niet zelf aanpassen!_x000a__x000a_Klik op &quot;Annuleren&quot;" promptTitle="Laatste 3 eindcijfers!" prompt="_x000a_Vul hier de laatste 3 eindcijfers in van loten die winnen op 3 eindcijfers!_x000a__x000a_Of laat deze kolom leeg!" sqref="H11" xr:uid="{A952486D-BF01-4B40-A7B0-3D5953DACDF0}"/>
    <dataValidation allowBlank="1" showInputMessage="1" showErrorMessage="1" errorTitle="Koptekst!" error="_x000a_Dit is een koptekst!_x000a__x000a_Deze kun je niet zelf aanpassen!_x000a__x000a_Klik op &quot;Annuleren&quot;" promptTitle="Laatste 2 eindcijfers" prompt="_x000a_Vul hier de laatste 2 eindcijfers in van loten die winnen op 2 eindcijfers!_x000a__x000a_Deze gegevens worden gebruikt voor de telling van de meest gewonnen 2 eincijfers op het dashboard!" sqref="I11" xr:uid="{59375DB1-501C-4CAC-96FA-9B7C109AB9FC}"/>
    <dataValidation allowBlank="1" showInputMessage="1" showErrorMessage="1" errorTitle="Kopekst!" error="_x000a_Dit is een koptekst!_x000a__x000a_Deze kun je zelf niet wijzigen!_x000a__x000a_Klik op &quot;Annuleren&quot;" promptTitle="Laatste eindcijfer!" prompt="_x000a_Vul hier het laatste eindcijfer in van loten die winnen op 1 eindcijfer!_x000a__x000a_Deze gegevens worden gebruikt voor de telling van het meest gewonnen eincijfer op het dashboard!" sqref="J11" xr:uid="{37919217-6A3B-47E6-AA23-C7C834C9C278}"/>
    <dataValidation type="textLength" operator="equal" allowBlank="1" showInputMessage="1" showErrorMessage="1" errorTitle="Koptekst!" error="_x000a_Dit is een koptekst!_x000a__x000a_Deze kun je zelf niet aanpassen!_x000a__x000a_Klik op &quot;Annuleren&quot;" sqref="Q11" xr:uid="{245E6DAD-68FF-4F59-BEA7-BF6D288A726E}">
      <formula1>15</formula1>
    </dataValidation>
    <dataValidation type="textLength" operator="equal" allowBlank="1" showInputMessage="1" showErrorMessage="1" errorTitle="Koptekst!" error="_x000a_Dit is een koptekst!_x000a__x000a_Deze kun je zelf niet aanpassen!_x000a__x000a_Klik op &quot;Annuleren&quot;" sqref="L11" xr:uid="{0904ACA6-3136-4582-8FFB-6CFC44A13323}">
      <formula1>19</formula1>
    </dataValidation>
    <dataValidation type="textLength" operator="equal" allowBlank="1" showInputMessage="1" showErrorMessage="1" errorTitle="Koptekst!" error="_x000a_Dit is een koptekst!_x000a__x000a_Deze kun je zelf niet aanpassen!_x000a__x000a_Klik op &quot;Annuleren&quot;" sqref="M11:P11" xr:uid="{35A73A89-461F-437B-A8DC-E1B72475810B}">
      <formula1>16</formula1>
    </dataValidation>
    <dataValidation allowBlank="1" showInputMessage="1" showErrorMessage="1" errorTitle="Koptekst!" error="_x000a_Dit is een koptekst!_x000a__x000a_Deze kun je zelf niet aanpassen!_x000a__x000a_Klik op &quot;Annuleren&quot;" promptTitle="Totaal gewonnen bedrag!" prompt="Bedragen die je ingevuld hebt op de betreffende regel worden bij elkaar opgeteld en hieronder per regel automatisch ingevuld!_x000a__x000a_Deze bedragen worden NIET overgenomen op het Dashboard bij Totaal gewonnen! Dit kun je invullen op het tabblad Mijn lotnummers!" sqref="S11" xr:uid="{08F755B4-7F7A-48E2-8A80-04716B77F790}"/>
    <dataValidation type="textLength" operator="equal" allowBlank="1" showInputMessage="1" showErrorMessage="1" sqref="K10 R10 D26:S1048576 A1:S1 U1:XFD1048576 A2:B1048576 R12:R24 K12:K24 T10:T1048576 C10:C1048576" xr:uid="{F2CD0267-9DF5-4070-8C0F-FE98C97CF2AB}">
      <formula1>0</formula1>
    </dataValidation>
    <dataValidation type="textLength" operator="equal" allowBlank="1" showInputMessage="1" showErrorMessage="1" sqref="K11" xr:uid="{BCC0718B-5E20-4F3C-93F2-818E954A943B}">
      <formula1>1</formula1>
    </dataValidation>
    <dataValidation type="textLength" operator="equal" allowBlank="1" showInputMessage="1" showErrorMessage="1" sqref="R11" xr:uid="{65C13B37-CE56-4769-8BA9-5186D27EE6D1}">
      <formula1>2</formula1>
    </dataValidation>
    <dataValidation type="textLength" operator="equal" allowBlank="1" showInputMessage="1" showErrorMessage="1" sqref="T1" xr:uid="{CD783A0C-6B98-408F-B1BD-E473F7005969}">
      <formula1>35</formula1>
    </dataValidation>
    <dataValidation type="textLength" operator="equal" allowBlank="1" showInputMessage="1" showErrorMessage="1" sqref="E6:F9 D6:D7" xr:uid="{6CEF365F-F9FE-40F1-8E32-C0083CEE9BCB}">
      <formula1>14</formula1>
    </dataValidation>
    <dataValidation type="date" operator="greaterThan" allowBlank="1" showErrorMessage="1" sqref="D12:D24" xr:uid="{5AA1868C-0C2A-40C2-B0EB-41937E8DC0FA}">
      <formula1>45658</formula1>
    </dataValidation>
    <dataValidation type="textLength" operator="equal" allowBlank="1" showErrorMessage="1" errorTitle="Twee letters en 5 cijfers !" error="Klik op &quot;Annuleren&quot;_x000a__x000a_Vul daarna 2 letters en 5 cijfers in zonder spatie. _x000a__x000a_Of laat deze kolom leeg." sqref="E12:E24" xr:uid="{E742624E-6F0D-4D03-B575-D533029A37A1}">
      <formula1>7</formula1>
    </dataValidation>
    <dataValidation type="textLength" operator="equal" allowBlank="1" showErrorMessage="1" errorTitle="Alleen 5 eindcijfers" error="_x000a_Je kunt hier maar 5 eindcijfers invullen!_x000a__x000a_Of laat deze kolom leeg!_x000a__x000a_Klik op &quot;Annuleren&quot;" sqref="F12:F24" xr:uid="{2B8AA0B7-82EB-4769-839C-6CAF7A2E7176}">
      <formula1>5</formula1>
    </dataValidation>
    <dataValidation type="textLength" operator="equal" allowBlank="1" showErrorMessage="1" errorTitle="Laatste 4 eindcijfers!" error="_x000a_Je kunt hier maar 4 eindcijfers invullen!_x000a__x000a_Of laat deze kolom leeg!_x000a__x000a_Klik op &quot;Annuleren&quot;" sqref="G12:G24" xr:uid="{582B8236-D649-4A35-9EFE-A9E4A6CD0903}">
      <formula1>4</formula1>
    </dataValidation>
    <dataValidation type="textLength" operator="equal" allowBlank="1" showErrorMessage="1" errorTitle="Laatste 3 eindcijfers!" error="_x000a_Je kunt hier maar 3 eindcijfers invullen!_x000a__x000a_Of laat deze kolom leeg!_x000a__x000a_Klik op &quot;Annuleren&quot;" sqref="H12:H24" xr:uid="{6758881C-3DAC-44A6-8B67-F1B79337868D}">
      <formula1>3</formula1>
    </dataValidation>
    <dataValidation type="textLength" operator="equal" allowBlank="1" showErrorMessage="1" errorTitle="Laatste 2 eindcijfers!" error="_x000a_Je kunt hier maar 2 eindcijfers invullen!_x000a__x000a_Deze gegevens worden gebruikt voor de telling van de meest gewonnen 2 eincijfers op het dashboard!_x000a__x000a_Klik op &quot;Annuleren&quot;" sqref="I12:I24" xr:uid="{33EFA481-F22A-409C-AE03-8F5793E68746}">
      <formula1>2</formula1>
    </dataValidation>
    <dataValidation type="textLength" operator="equal" allowBlank="1" showErrorMessage="1" errorTitle="Laatste eindcijfer!" error="_x000a_Je kunt hier alleen het laatste eindcijfer invullen!_x000a__x000a_Deze gegevens worden gebruikt voor de telling van het meest gewonnen eincijfer op het dashboard!_x000a__x000a_Klik op &quot;Annuleren&quot;" sqref="J12:J24" xr:uid="{FABDD69D-DAAF-4CC1-821C-83D2FF519721}">
      <formula1>1</formula1>
    </dataValidation>
    <dataValidation operator="equal" allowBlank="1" showInputMessage="1" showErrorMessage="1" sqref="D8:D9" xr:uid="{5880553F-1A0B-42E5-9585-9ED9E821C7E2}"/>
  </dataValidations>
  <pageMargins left="0.7" right="0.7" top="0.75" bottom="0.75" header="0.3" footer="0.3"/>
  <pageSetup paperSize="9" orientation="portrait" horizontalDpi="4294967293" verticalDpi="0" r:id="rId1"/>
  <ignoredErrors>
    <ignoredError sqref="S12:S13" unlockedFormula="1"/>
  </ignoredErrors>
  <drawing r:id="rId2"/>
  <tableParts count="1">
    <tablePart r:id="rId3"/>
  </tableParts>
  <extLst>
    <ext xmlns:x14="http://schemas.microsoft.com/office/spreadsheetml/2009/9/main" uri="{CCE6A557-97BC-4b89-ADB6-D9C93CAAB3DF}">
      <x14:dataValidations xmlns:xm="http://schemas.microsoft.com/office/excel/2006/main" xWindow="323" yWindow="501" count="2">
        <x14:dataValidation type="list" allowBlank="1" showInputMessage="1" showErrorMessage="1" xr:uid="{12061122-B9D1-47FE-AB83-2A7E3617A5ED}">
          <x14:formula1>
            <xm:f>'Data loten en prijs'!$D$22</xm:f>
          </x14:formula1>
          <xm:sqref>C3:T3</xm:sqref>
        </x14:dataValidation>
        <x14:dataValidation type="list" allowBlank="1" showInputMessage="1" showErrorMessage="1" xr:uid="{3C92932A-DBC9-44C7-A3FB-9D9FF7E9E3A3}">
          <x14:formula1>
            <xm:f>'Data loten en prijs'!$D$26</xm:f>
          </x14:formula1>
          <xm:sqref>C4:T4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03EF7-102B-4B86-A845-A532A18C991A}">
  <sheetPr>
    <tabColor rgb="FF5E7244"/>
  </sheetPr>
  <dimension ref="B1:R129"/>
  <sheetViews>
    <sheetView showRowColHeaders="0" zoomScale="90" zoomScaleNormal="90" workbookViewId="0">
      <pane ySplit="4" topLeftCell="A5" activePane="bottomLeft" state="frozen"/>
      <selection activeCell="N13" sqref="N13:N14"/>
      <selection pane="bottomLeft" activeCell="F15" sqref="F15"/>
    </sheetView>
  </sheetViews>
  <sheetFormatPr defaultRowHeight="15.5" x14ac:dyDescent="0.35"/>
  <cols>
    <col min="1" max="1" width="2.81640625" style="236" customWidth="1"/>
    <col min="2" max="2" width="3.54296875" style="237" customWidth="1"/>
    <col min="3" max="3" width="10" style="242" customWidth="1"/>
    <col min="4" max="5" width="1.453125" style="242" customWidth="1"/>
    <col min="6" max="6" width="47.1796875" style="242" customWidth="1"/>
    <col min="7" max="7" width="1.453125" style="242" customWidth="1"/>
    <col min="8" max="8" width="4.26953125" style="242" customWidth="1"/>
    <col min="9" max="9" width="1.453125" style="242" customWidth="1"/>
    <col min="10" max="10" width="47" style="242" customWidth="1"/>
    <col min="11" max="11" width="1.453125" style="242" customWidth="1"/>
    <col min="12" max="12" width="4.26953125" style="242" customWidth="1"/>
    <col min="13" max="13" width="1.453125" style="242" customWidth="1"/>
    <col min="14" max="14" width="47.1796875" style="242" customWidth="1"/>
    <col min="15" max="16" width="1.453125" style="242" customWidth="1"/>
    <col min="17" max="17" width="10" style="242" customWidth="1"/>
    <col min="18" max="18" width="3.54296875" style="237" customWidth="1"/>
    <col min="19" max="16384" width="8.7265625" style="236"/>
  </cols>
  <sheetData>
    <row r="1" spans="3:18" ht="18.75" customHeight="1" x14ac:dyDescent="0.35">
      <c r="C1" s="238"/>
      <c r="D1" s="238"/>
      <c r="E1" s="239"/>
      <c r="F1" s="239"/>
      <c r="G1" s="239"/>
      <c r="H1" s="239"/>
      <c r="I1" s="239"/>
      <c r="J1" s="239"/>
      <c r="K1" s="239"/>
      <c r="L1" s="239"/>
      <c r="M1" s="239"/>
      <c r="N1" s="240"/>
      <c r="O1" s="239"/>
      <c r="P1" s="239"/>
      <c r="Q1" s="241" t="s">
        <v>3</v>
      </c>
      <c r="R1" s="241"/>
    </row>
    <row r="2" spans="3:18" ht="75" customHeight="1" x14ac:dyDescent="0.35"/>
    <row r="3" spans="3:18" ht="45" customHeight="1" x14ac:dyDescent="0.35">
      <c r="C3" s="243" t="s">
        <v>198</v>
      </c>
      <c r="D3" s="243"/>
      <c r="E3" s="243"/>
      <c r="F3" s="243"/>
      <c r="G3" s="243"/>
      <c r="H3" s="243"/>
      <c r="I3" s="243"/>
      <c r="J3" s="243"/>
      <c r="K3" s="243"/>
      <c r="L3" s="243"/>
      <c r="M3" s="243"/>
      <c r="N3" s="243"/>
      <c r="O3" s="243"/>
      <c r="P3" s="243"/>
      <c r="Q3" s="243"/>
    </row>
    <row r="4" spans="3:18" ht="18.75" customHeight="1" x14ac:dyDescent="0.35">
      <c r="C4" s="244"/>
      <c r="D4" s="244"/>
      <c r="E4" s="244"/>
      <c r="F4" s="244"/>
      <c r="G4" s="244"/>
      <c r="H4" s="244"/>
      <c r="I4" s="244"/>
      <c r="J4" s="244"/>
      <c r="K4" s="244"/>
      <c r="L4" s="244"/>
      <c r="M4" s="244"/>
      <c r="N4" s="244"/>
      <c r="O4" s="244"/>
      <c r="P4" s="244"/>
      <c r="Q4" s="244"/>
    </row>
    <row r="5" spans="3:18" ht="15.75" customHeight="1" thickBot="1" x14ac:dyDescent="0.4">
      <c r="C5" s="245"/>
      <c r="D5" s="245"/>
      <c r="E5" s="246"/>
      <c r="F5" s="246"/>
      <c r="G5" s="246"/>
      <c r="H5" s="246"/>
      <c r="I5" s="246"/>
      <c r="J5" s="246"/>
      <c r="K5" s="246"/>
      <c r="L5" s="246"/>
      <c r="M5" s="246"/>
      <c r="N5" s="246"/>
      <c r="O5" s="246"/>
      <c r="P5" s="246"/>
      <c r="Q5" s="246"/>
    </row>
    <row r="6" spans="3:18" ht="15.75" customHeight="1" thickBot="1" x14ac:dyDescent="0.4">
      <c r="C6" s="245"/>
      <c r="D6" s="285" t="s">
        <v>271</v>
      </c>
      <c r="E6" s="286"/>
      <c r="F6" s="286"/>
      <c r="G6" s="286"/>
      <c r="H6" s="249"/>
      <c r="I6" s="246"/>
      <c r="J6" s="246"/>
      <c r="K6" s="246"/>
      <c r="L6" s="246"/>
      <c r="M6" s="246"/>
      <c r="N6" s="246"/>
      <c r="O6" s="246"/>
      <c r="P6" s="246"/>
      <c r="Q6" s="246"/>
    </row>
    <row r="7" spans="3:18" ht="15.75" customHeight="1" x14ac:dyDescent="0.35">
      <c r="C7" s="245"/>
      <c r="D7" s="287"/>
      <c r="E7" s="288"/>
      <c r="F7" s="288"/>
      <c r="G7" s="288"/>
      <c r="H7" s="251"/>
      <c r="I7" s="251"/>
      <c r="J7" s="251"/>
      <c r="K7" s="251"/>
      <c r="L7" s="251"/>
      <c r="M7" s="251"/>
      <c r="N7" s="251"/>
      <c r="O7" s="251"/>
      <c r="P7" s="252"/>
      <c r="Q7" s="246"/>
    </row>
    <row r="8" spans="3:18" ht="15.75" customHeight="1" x14ac:dyDescent="0.35">
      <c r="C8" s="245"/>
      <c r="D8" s="289"/>
      <c r="E8" s="290"/>
      <c r="F8" s="290"/>
      <c r="G8" s="290"/>
      <c r="H8" s="246"/>
      <c r="I8" s="246"/>
      <c r="J8" s="246"/>
      <c r="K8" s="246"/>
      <c r="L8" s="246"/>
      <c r="M8" s="246"/>
      <c r="N8" s="246"/>
      <c r="O8" s="246"/>
      <c r="P8" s="255"/>
      <c r="Q8" s="246"/>
    </row>
    <row r="9" spans="3:18" ht="7.5" customHeight="1" x14ac:dyDescent="0.35">
      <c r="C9" s="245"/>
      <c r="D9" s="256"/>
      <c r="E9" s="257"/>
      <c r="F9" s="258"/>
      <c r="G9" s="259"/>
      <c r="H9" s="246"/>
      <c r="I9" s="257"/>
      <c r="J9" s="258"/>
      <c r="K9" s="259"/>
      <c r="L9" s="246"/>
      <c r="M9" s="257"/>
      <c r="N9" s="258"/>
      <c r="O9" s="259"/>
      <c r="P9" s="255"/>
      <c r="Q9" s="246"/>
    </row>
    <row r="10" spans="3:18" ht="18.75" customHeight="1" x14ac:dyDescent="0.35">
      <c r="D10" s="260"/>
      <c r="E10" s="261"/>
      <c r="F10" s="291" t="s">
        <v>238</v>
      </c>
      <c r="G10" s="263"/>
      <c r="I10" s="261"/>
      <c r="J10" s="291" t="s">
        <v>196</v>
      </c>
      <c r="K10" s="263"/>
      <c r="M10" s="261"/>
      <c r="N10" s="291" t="s">
        <v>197</v>
      </c>
      <c r="O10" s="263"/>
      <c r="P10" s="264"/>
    </row>
    <row r="11" spans="3:18" ht="7.5" customHeight="1" x14ac:dyDescent="0.35">
      <c r="D11" s="260"/>
      <c r="E11" s="265"/>
      <c r="F11" s="266"/>
      <c r="G11" s="267"/>
      <c r="I11" s="265"/>
      <c r="J11" s="266"/>
      <c r="K11" s="267"/>
      <c r="M11" s="265"/>
      <c r="N11" s="266"/>
      <c r="O11" s="267"/>
      <c r="P11" s="268"/>
    </row>
    <row r="12" spans="3:18" ht="7.5" customHeight="1" x14ac:dyDescent="0.35">
      <c r="D12" s="260"/>
      <c r="E12" s="269"/>
      <c r="F12" s="269"/>
      <c r="G12" s="269"/>
      <c r="I12" s="269"/>
      <c r="J12" s="269"/>
      <c r="K12" s="269"/>
      <c r="M12" s="269"/>
      <c r="N12" s="269"/>
      <c r="O12" s="269"/>
      <c r="P12" s="268"/>
    </row>
    <row r="13" spans="3:18" ht="7.5" customHeight="1" x14ac:dyDescent="0.35">
      <c r="D13" s="260"/>
      <c r="E13" s="270"/>
      <c r="F13" s="271"/>
      <c r="G13" s="272"/>
      <c r="I13" s="270"/>
      <c r="J13" s="271"/>
      <c r="K13" s="272"/>
      <c r="M13" s="270"/>
      <c r="N13" s="271"/>
      <c r="O13" s="272"/>
      <c r="P13" s="268"/>
    </row>
    <row r="14" spans="3:18" ht="65.25" customHeight="1" x14ac:dyDescent="0.35">
      <c r="D14" s="260"/>
      <c r="E14" s="273"/>
      <c r="F14" s="292" t="s">
        <v>282</v>
      </c>
      <c r="G14" s="275"/>
      <c r="I14" s="273"/>
      <c r="J14" s="292" t="s">
        <v>230</v>
      </c>
      <c r="K14" s="275"/>
      <c r="M14" s="273"/>
      <c r="N14" s="292" t="s">
        <v>229</v>
      </c>
      <c r="O14" s="275"/>
      <c r="P14" s="268"/>
    </row>
    <row r="15" spans="3:18" ht="18.75" customHeight="1" x14ac:dyDescent="0.35">
      <c r="D15" s="260"/>
      <c r="E15" s="273"/>
      <c r="F15" s="293" t="s">
        <v>293</v>
      </c>
      <c r="G15" s="275"/>
      <c r="I15" s="273"/>
      <c r="J15" s="293" t="s">
        <v>239</v>
      </c>
      <c r="K15" s="275"/>
      <c r="M15" s="273"/>
      <c r="N15" s="293" t="s">
        <v>239</v>
      </c>
      <c r="O15" s="275"/>
      <c r="P15" s="268"/>
    </row>
    <row r="16" spans="3:18" ht="7.5" customHeight="1" x14ac:dyDescent="0.35">
      <c r="D16" s="260"/>
      <c r="E16" s="265"/>
      <c r="F16" s="266"/>
      <c r="G16" s="267"/>
      <c r="I16" s="265"/>
      <c r="J16" s="266"/>
      <c r="K16" s="267"/>
      <c r="M16" s="265"/>
      <c r="N16" s="266"/>
      <c r="O16" s="267"/>
      <c r="P16" s="268"/>
    </row>
    <row r="17" spans="2:18" ht="15.75" customHeight="1" x14ac:dyDescent="0.35">
      <c r="D17" s="260"/>
      <c r="E17" s="246"/>
      <c r="F17" s="246"/>
      <c r="G17" s="246"/>
      <c r="H17" s="246"/>
      <c r="I17" s="246"/>
      <c r="J17" s="246"/>
      <c r="K17" s="246"/>
      <c r="L17" s="246"/>
      <c r="M17" s="246"/>
      <c r="N17" s="246"/>
      <c r="O17" s="246"/>
      <c r="P17" s="268"/>
    </row>
    <row r="18" spans="2:18" ht="15.75" customHeight="1" x14ac:dyDescent="0.35">
      <c r="D18" s="260"/>
      <c r="E18" s="246"/>
      <c r="F18" s="246"/>
      <c r="G18" s="246"/>
      <c r="H18" s="246"/>
      <c r="I18" s="246"/>
      <c r="J18" s="246"/>
      <c r="K18" s="246"/>
      <c r="L18" s="246"/>
      <c r="M18" s="246"/>
      <c r="N18" s="246"/>
      <c r="O18" s="246"/>
      <c r="P18" s="268"/>
    </row>
    <row r="19" spans="2:18" ht="15.75" customHeight="1" thickBot="1" x14ac:dyDescent="0.4">
      <c r="D19" s="260"/>
      <c r="E19" s="246"/>
      <c r="F19" s="246"/>
      <c r="G19" s="246"/>
      <c r="H19" s="246"/>
      <c r="I19" s="246"/>
      <c r="J19" s="246"/>
      <c r="K19" s="246"/>
      <c r="L19" s="246"/>
      <c r="M19" s="246"/>
      <c r="N19" s="246"/>
      <c r="O19" s="246"/>
      <c r="P19" s="268"/>
    </row>
    <row r="20" spans="2:18" ht="15.75" customHeight="1" thickBot="1" x14ac:dyDescent="0.4">
      <c r="C20" s="245"/>
      <c r="D20" s="294" t="s">
        <v>263</v>
      </c>
      <c r="E20" s="295"/>
      <c r="F20" s="295"/>
      <c r="G20" s="295"/>
      <c r="H20" s="249"/>
      <c r="I20" s="246"/>
      <c r="J20" s="246"/>
      <c r="K20" s="246"/>
      <c r="L20" s="246"/>
      <c r="M20" s="246"/>
      <c r="N20" s="246"/>
      <c r="O20" s="246"/>
      <c r="P20" s="268"/>
    </row>
    <row r="21" spans="2:18" ht="15.75" customHeight="1" x14ac:dyDescent="0.35">
      <c r="C21" s="245"/>
      <c r="D21" s="296"/>
      <c r="E21" s="297"/>
      <c r="F21" s="297"/>
      <c r="G21" s="297"/>
      <c r="H21" s="251"/>
      <c r="I21" s="251"/>
      <c r="J21" s="251"/>
      <c r="K21" s="251"/>
      <c r="L21" s="251"/>
      <c r="M21" s="251"/>
      <c r="N21" s="251"/>
      <c r="O21" s="251"/>
      <c r="P21" s="252"/>
      <c r="Q21" s="246"/>
    </row>
    <row r="22" spans="2:18" ht="15.75" customHeight="1" x14ac:dyDescent="0.35">
      <c r="C22" s="245"/>
      <c r="D22" s="289"/>
      <c r="E22" s="290"/>
      <c r="F22" s="290"/>
      <c r="G22" s="290"/>
      <c r="H22" s="246"/>
      <c r="I22" s="246"/>
      <c r="J22" s="246"/>
      <c r="K22" s="246"/>
      <c r="L22" s="246"/>
      <c r="M22" s="246"/>
      <c r="N22" s="246"/>
      <c r="O22" s="246"/>
      <c r="P22" s="255"/>
      <c r="Q22" s="246"/>
    </row>
    <row r="23" spans="2:18" ht="7.5" customHeight="1" x14ac:dyDescent="0.35">
      <c r="D23" s="260"/>
      <c r="E23" s="270"/>
      <c r="F23" s="271"/>
      <c r="G23" s="272"/>
      <c r="I23" s="270"/>
      <c r="J23" s="271"/>
      <c r="K23" s="272"/>
      <c r="M23" s="270"/>
      <c r="N23" s="271"/>
      <c r="O23" s="272"/>
      <c r="P23" s="268"/>
    </row>
    <row r="24" spans="2:18" ht="65.25" customHeight="1" x14ac:dyDescent="0.35">
      <c r="D24" s="260"/>
      <c r="E24" s="273"/>
      <c r="F24" s="292" t="s">
        <v>281</v>
      </c>
      <c r="G24" s="275"/>
      <c r="I24" s="273"/>
      <c r="J24" s="292" t="s">
        <v>230</v>
      </c>
      <c r="K24" s="275"/>
      <c r="M24" s="273"/>
      <c r="N24" s="292" t="s">
        <v>229</v>
      </c>
      <c r="O24" s="275"/>
      <c r="P24" s="268"/>
    </row>
    <row r="25" spans="2:18" ht="18.75" customHeight="1" x14ac:dyDescent="0.35">
      <c r="D25" s="260"/>
      <c r="E25" s="273"/>
      <c r="F25" s="293" t="s">
        <v>257</v>
      </c>
      <c r="G25" s="275"/>
      <c r="I25" s="273"/>
      <c r="J25" s="293" t="s">
        <v>239</v>
      </c>
      <c r="K25" s="275"/>
      <c r="M25" s="273"/>
      <c r="N25" s="293" t="s">
        <v>239</v>
      </c>
      <c r="O25" s="275"/>
      <c r="P25" s="268"/>
    </row>
    <row r="26" spans="2:18" ht="7.5" customHeight="1" x14ac:dyDescent="0.35">
      <c r="D26" s="260"/>
      <c r="E26" s="265"/>
      <c r="F26" s="266"/>
      <c r="G26" s="267"/>
      <c r="I26" s="265"/>
      <c r="J26" s="266"/>
      <c r="K26" s="267"/>
      <c r="M26" s="265"/>
      <c r="N26" s="266"/>
      <c r="O26" s="267"/>
      <c r="P26" s="268"/>
    </row>
    <row r="27" spans="2:18" ht="7.5" customHeight="1" x14ac:dyDescent="0.35">
      <c r="D27" s="260"/>
      <c r="P27" s="268"/>
    </row>
    <row r="28" spans="2:18" ht="22.5" customHeight="1" x14ac:dyDescent="0.35">
      <c r="D28" s="260"/>
      <c r="E28" s="298"/>
      <c r="F28" s="299" t="s">
        <v>259</v>
      </c>
      <c r="G28" s="300"/>
      <c r="I28" s="298"/>
      <c r="J28" s="299" t="s">
        <v>260</v>
      </c>
      <c r="K28" s="300"/>
      <c r="M28" s="298"/>
      <c r="N28" s="299" t="s">
        <v>261</v>
      </c>
      <c r="O28" s="300"/>
      <c r="P28" s="301"/>
    </row>
    <row r="29" spans="2:18" ht="7.5" customHeight="1" x14ac:dyDescent="0.35">
      <c r="D29" s="260"/>
      <c r="E29" s="302"/>
      <c r="F29" s="303"/>
      <c r="G29" s="304"/>
      <c r="I29" s="305"/>
      <c r="J29" s="306"/>
      <c r="K29" s="307"/>
      <c r="M29" s="305"/>
      <c r="N29" s="306"/>
      <c r="O29" s="307"/>
      <c r="P29" s="301"/>
    </row>
    <row r="30" spans="2:18" s="308" customFormat="1" ht="165.75" customHeight="1" x14ac:dyDescent="0.35">
      <c r="B30" s="309"/>
      <c r="C30" s="310"/>
      <c r="D30" s="311"/>
      <c r="E30" s="312"/>
      <c r="F30" s="313" t="s">
        <v>328</v>
      </c>
      <c r="G30" s="314"/>
      <c r="H30" s="310"/>
      <c r="I30" s="312"/>
      <c r="J30" s="315" t="s">
        <v>339</v>
      </c>
      <c r="K30" s="314"/>
      <c r="L30" s="310"/>
      <c r="M30" s="312"/>
      <c r="N30" s="313" t="s">
        <v>330</v>
      </c>
      <c r="O30" s="314"/>
      <c r="P30" s="316"/>
      <c r="Q30" s="310"/>
      <c r="R30" s="309"/>
    </row>
    <row r="31" spans="2:18" s="308" customFormat="1" ht="22.5" customHeight="1" x14ac:dyDescent="0.35">
      <c r="B31" s="309"/>
      <c r="C31" s="310"/>
      <c r="D31" s="311"/>
      <c r="E31" s="312"/>
      <c r="F31" s="317" t="s">
        <v>289</v>
      </c>
      <c r="G31" s="314"/>
      <c r="H31" s="310"/>
      <c r="I31" s="312"/>
      <c r="J31" s="317" t="s">
        <v>290</v>
      </c>
      <c r="K31" s="314"/>
      <c r="L31" s="310"/>
      <c r="M31" s="312"/>
      <c r="N31" s="317" t="s">
        <v>291</v>
      </c>
      <c r="O31" s="314"/>
      <c r="P31" s="316"/>
      <c r="Q31" s="310"/>
      <c r="R31" s="309"/>
    </row>
    <row r="32" spans="2:18" s="308" customFormat="1" ht="7.5" customHeight="1" x14ac:dyDescent="0.35">
      <c r="B32" s="309"/>
      <c r="C32" s="310"/>
      <c r="D32" s="311"/>
      <c r="E32" s="312"/>
      <c r="F32" s="318"/>
      <c r="G32" s="314"/>
      <c r="H32" s="310"/>
      <c r="I32" s="312"/>
      <c r="J32" s="318"/>
      <c r="K32" s="314"/>
      <c r="L32" s="310"/>
      <c r="M32" s="312"/>
      <c r="N32" s="318"/>
      <c r="O32" s="314"/>
      <c r="P32" s="316"/>
      <c r="Q32" s="310"/>
      <c r="R32" s="309"/>
    </row>
    <row r="33" spans="2:18" s="308" customFormat="1" ht="22.5" customHeight="1" x14ac:dyDescent="0.35">
      <c r="B33" s="309"/>
      <c r="C33" s="310"/>
      <c r="D33" s="311"/>
      <c r="E33" s="312"/>
      <c r="F33" s="317" t="s">
        <v>286</v>
      </c>
      <c r="G33" s="314"/>
      <c r="H33" s="310"/>
      <c r="I33" s="312"/>
      <c r="J33" s="317" t="s">
        <v>287</v>
      </c>
      <c r="K33" s="314"/>
      <c r="L33" s="310"/>
      <c r="M33" s="312"/>
      <c r="N33" s="317" t="s">
        <v>288</v>
      </c>
      <c r="O33" s="314"/>
      <c r="P33" s="316"/>
      <c r="Q33" s="310"/>
      <c r="R33" s="309"/>
    </row>
    <row r="34" spans="2:18" s="308" customFormat="1" ht="7.5" customHeight="1" x14ac:dyDescent="0.35">
      <c r="B34" s="309"/>
      <c r="C34" s="310"/>
      <c r="D34" s="311"/>
      <c r="E34" s="319"/>
      <c r="F34" s="320"/>
      <c r="G34" s="321"/>
      <c r="H34" s="310"/>
      <c r="I34" s="319"/>
      <c r="J34" s="320"/>
      <c r="K34" s="321"/>
      <c r="L34" s="310"/>
      <c r="M34" s="319"/>
      <c r="N34" s="320"/>
      <c r="O34" s="321"/>
      <c r="P34" s="316"/>
      <c r="Q34" s="310"/>
      <c r="R34" s="309"/>
    </row>
    <row r="35" spans="2:18" s="308" customFormat="1" ht="15.75" customHeight="1" x14ac:dyDescent="0.35">
      <c r="B35" s="309"/>
      <c r="C35" s="310"/>
      <c r="D35" s="311"/>
      <c r="E35" s="322"/>
      <c r="F35" s="323"/>
      <c r="G35" s="322"/>
      <c r="H35" s="310"/>
      <c r="I35" s="322"/>
      <c r="J35" s="323"/>
      <c r="K35" s="322"/>
      <c r="L35" s="310"/>
      <c r="M35" s="322"/>
      <c r="N35" s="323"/>
      <c r="O35" s="322"/>
      <c r="P35" s="316"/>
      <c r="Q35" s="310"/>
      <c r="R35" s="309"/>
    </row>
    <row r="36" spans="2:18" s="308" customFormat="1" ht="15.75" customHeight="1" x14ac:dyDescent="0.35">
      <c r="B36" s="309"/>
      <c r="C36" s="310"/>
      <c r="D36" s="311"/>
      <c r="E36" s="322"/>
      <c r="F36" s="323"/>
      <c r="G36" s="322"/>
      <c r="H36" s="310"/>
      <c r="I36" s="322"/>
      <c r="J36" s="323"/>
      <c r="K36" s="322"/>
      <c r="L36" s="310"/>
      <c r="M36" s="322"/>
      <c r="N36" s="323"/>
      <c r="O36" s="322"/>
      <c r="P36" s="316"/>
      <c r="Q36" s="310"/>
      <c r="R36" s="309"/>
    </row>
    <row r="37" spans="2:18" s="308" customFormat="1" ht="15.75" customHeight="1" thickBot="1" x14ac:dyDescent="0.4">
      <c r="B37" s="309"/>
      <c r="C37" s="310"/>
      <c r="D37" s="311"/>
      <c r="E37" s="322"/>
      <c r="F37" s="323"/>
      <c r="G37" s="322"/>
      <c r="H37" s="310"/>
      <c r="I37" s="322"/>
      <c r="J37" s="323"/>
      <c r="K37" s="322"/>
      <c r="L37" s="310"/>
      <c r="M37" s="322"/>
      <c r="N37" s="323"/>
      <c r="O37" s="322"/>
      <c r="P37" s="316"/>
      <c r="Q37" s="310"/>
      <c r="R37" s="309"/>
    </row>
    <row r="38" spans="2:18" ht="15.75" customHeight="1" thickBot="1" x14ac:dyDescent="0.4">
      <c r="C38" s="245"/>
      <c r="D38" s="294" t="s">
        <v>262</v>
      </c>
      <c r="E38" s="295"/>
      <c r="F38" s="295"/>
      <c r="G38" s="295"/>
      <c r="H38" s="249"/>
      <c r="I38" s="246"/>
      <c r="J38" s="246"/>
      <c r="K38" s="246"/>
      <c r="L38" s="246"/>
      <c r="M38" s="246"/>
      <c r="N38" s="246"/>
      <c r="O38" s="322"/>
      <c r="P38" s="316"/>
      <c r="Q38" s="310"/>
    </row>
    <row r="39" spans="2:18" ht="15.75" customHeight="1" x14ac:dyDescent="0.35">
      <c r="C39" s="245"/>
      <c r="D39" s="296"/>
      <c r="E39" s="297"/>
      <c r="F39" s="297"/>
      <c r="G39" s="297"/>
      <c r="H39" s="251"/>
      <c r="I39" s="251"/>
      <c r="J39" s="251"/>
      <c r="K39" s="251"/>
      <c r="L39" s="251"/>
      <c r="M39" s="251"/>
      <c r="N39" s="251"/>
      <c r="O39" s="251"/>
      <c r="P39" s="252"/>
      <c r="Q39" s="246"/>
    </row>
    <row r="40" spans="2:18" ht="15.75" customHeight="1" x14ac:dyDescent="0.35">
      <c r="C40" s="245"/>
      <c r="D40" s="289"/>
      <c r="E40" s="290"/>
      <c r="F40" s="290"/>
      <c r="G40" s="290"/>
      <c r="H40" s="246"/>
      <c r="I40" s="246"/>
      <c r="J40" s="246"/>
      <c r="K40" s="246"/>
      <c r="L40" s="246"/>
      <c r="M40" s="246"/>
      <c r="N40" s="246"/>
      <c r="O40" s="246"/>
      <c r="P40" s="255"/>
      <c r="Q40" s="246"/>
    </row>
    <row r="41" spans="2:18" ht="7.5" customHeight="1" x14ac:dyDescent="0.35">
      <c r="D41" s="260"/>
      <c r="E41" s="270"/>
      <c r="F41" s="271"/>
      <c r="G41" s="272"/>
      <c r="I41" s="270"/>
      <c r="J41" s="271"/>
      <c r="K41" s="272"/>
      <c r="M41" s="270"/>
      <c r="N41" s="271"/>
      <c r="O41" s="272"/>
      <c r="P41" s="268"/>
    </row>
    <row r="42" spans="2:18" ht="65.25" customHeight="1" x14ac:dyDescent="0.35">
      <c r="D42" s="260"/>
      <c r="E42" s="273"/>
      <c r="F42" s="292" t="s">
        <v>277</v>
      </c>
      <c r="G42" s="275"/>
      <c r="I42" s="273"/>
      <c r="J42" s="292" t="s">
        <v>230</v>
      </c>
      <c r="K42" s="275"/>
      <c r="M42" s="273"/>
      <c r="N42" s="292" t="s">
        <v>229</v>
      </c>
      <c r="O42" s="275"/>
      <c r="P42" s="268"/>
    </row>
    <row r="43" spans="2:18" ht="18.75" customHeight="1" x14ac:dyDescent="0.35">
      <c r="D43" s="260"/>
      <c r="E43" s="273"/>
      <c r="F43" s="293" t="s">
        <v>257</v>
      </c>
      <c r="G43" s="275"/>
      <c r="I43" s="273"/>
      <c r="J43" s="293" t="s">
        <v>239</v>
      </c>
      <c r="K43" s="275"/>
      <c r="M43" s="273"/>
      <c r="N43" s="293" t="s">
        <v>239</v>
      </c>
      <c r="O43" s="275"/>
      <c r="P43" s="268"/>
    </row>
    <row r="44" spans="2:18" ht="7.5" customHeight="1" x14ac:dyDescent="0.35">
      <c r="D44" s="260"/>
      <c r="E44" s="265"/>
      <c r="F44" s="266"/>
      <c r="G44" s="267"/>
      <c r="I44" s="265"/>
      <c r="J44" s="266"/>
      <c r="K44" s="267"/>
      <c r="M44" s="265"/>
      <c r="N44" s="266"/>
      <c r="O44" s="267"/>
      <c r="P44" s="268"/>
    </row>
    <row r="45" spans="2:18" ht="7.5" customHeight="1" x14ac:dyDescent="0.35">
      <c r="D45" s="260"/>
      <c r="P45" s="268"/>
    </row>
    <row r="46" spans="2:18" ht="22.5" customHeight="1" x14ac:dyDescent="0.35">
      <c r="D46" s="260"/>
      <c r="E46" s="298"/>
      <c r="F46" s="299" t="s">
        <v>276</v>
      </c>
      <c r="G46" s="300"/>
      <c r="I46" s="298"/>
      <c r="J46" s="299" t="s">
        <v>266</v>
      </c>
      <c r="K46" s="300"/>
      <c r="M46" s="298"/>
      <c r="N46" s="299" t="s">
        <v>267</v>
      </c>
      <c r="O46" s="300"/>
      <c r="P46" s="301"/>
    </row>
    <row r="47" spans="2:18" ht="7.5" customHeight="1" x14ac:dyDescent="0.35">
      <c r="D47" s="260"/>
      <c r="E47" s="302"/>
      <c r="F47" s="303"/>
      <c r="G47" s="304"/>
      <c r="I47" s="305"/>
      <c r="J47" s="306"/>
      <c r="K47" s="307"/>
      <c r="M47" s="305"/>
      <c r="N47" s="306"/>
      <c r="O47" s="307"/>
      <c r="P47" s="301"/>
    </row>
    <row r="48" spans="2:18" s="308" customFormat="1" ht="177.75" customHeight="1" x14ac:dyDescent="0.35">
      <c r="B48" s="309"/>
      <c r="C48" s="310"/>
      <c r="D48" s="311"/>
      <c r="E48" s="312"/>
      <c r="F48" s="313" t="s">
        <v>325</v>
      </c>
      <c r="G48" s="314"/>
      <c r="H48" s="310"/>
      <c r="I48" s="312"/>
      <c r="J48" s="313" t="s">
        <v>326</v>
      </c>
      <c r="K48" s="314"/>
      <c r="L48" s="310"/>
      <c r="M48" s="312"/>
      <c r="N48" s="313" t="s">
        <v>327</v>
      </c>
      <c r="O48" s="314"/>
      <c r="P48" s="316"/>
      <c r="Q48" s="310"/>
      <c r="R48" s="309"/>
    </row>
    <row r="49" spans="2:18" s="308" customFormat="1" ht="22.5" customHeight="1" x14ac:dyDescent="0.35">
      <c r="B49" s="309"/>
      <c r="C49" s="310"/>
      <c r="D49" s="311"/>
      <c r="E49" s="312"/>
      <c r="F49" s="317" t="s">
        <v>289</v>
      </c>
      <c r="G49" s="314"/>
      <c r="H49" s="310"/>
      <c r="I49" s="312"/>
      <c r="J49" s="317" t="s">
        <v>290</v>
      </c>
      <c r="K49" s="314"/>
      <c r="L49" s="310"/>
      <c r="M49" s="312"/>
      <c r="N49" s="317" t="s">
        <v>291</v>
      </c>
      <c r="O49" s="314"/>
      <c r="P49" s="316"/>
      <c r="Q49" s="310"/>
      <c r="R49" s="309"/>
    </row>
    <row r="50" spans="2:18" s="308" customFormat="1" ht="7.5" customHeight="1" x14ac:dyDescent="0.35">
      <c r="B50" s="309"/>
      <c r="C50" s="310"/>
      <c r="D50" s="311"/>
      <c r="E50" s="312"/>
      <c r="F50" s="318"/>
      <c r="G50" s="314"/>
      <c r="H50" s="310"/>
      <c r="I50" s="312"/>
      <c r="J50" s="318"/>
      <c r="K50" s="314"/>
      <c r="L50" s="310"/>
      <c r="M50" s="312"/>
      <c r="N50" s="318"/>
      <c r="O50" s="314"/>
      <c r="P50" s="316"/>
      <c r="Q50" s="310"/>
      <c r="R50" s="309"/>
    </row>
    <row r="51" spans="2:18" s="308" customFormat="1" ht="22.5" customHeight="1" x14ac:dyDescent="0.35">
      <c r="B51" s="309"/>
      <c r="C51" s="310"/>
      <c r="D51" s="311"/>
      <c r="E51" s="312"/>
      <c r="F51" s="317" t="s">
        <v>286</v>
      </c>
      <c r="G51" s="314"/>
      <c r="H51" s="310"/>
      <c r="I51" s="312"/>
      <c r="J51" s="317" t="s">
        <v>287</v>
      </c>
      <c r="K51" s="314"/>
      <c r="L51" s="310"/>
      <c r="M51" s="312"/>
      <c r="N51" s="317" t="s">
        <v>288</v>
      </c>
      <c r="O51" s="314"/>
      <c r="P51" s="316"/>
      <c r="Q51" s="310"/>
      <c r="R51" s="309"/>
    </row>
    <row r="52" spans="2:18" s="308" customFormat="1" ht="7.5" customHeight="1" x14ac:dyDescent="0.35">
      <c r="B52" s="309"/>
      <c r="C52" s="310"/>
      <c r="D52" s="311"/>
      <c r="E52" s="319"/>
      <c r="F52" s="320"/>
      <c r="G52" s="321"/>
      <c r="H52" s="310"/>
      <c r="I52" s="319"/>
      <c r="J52" s="320"/>
      <c r="K52" s="321"/>
      <c r="L52" s="310"/>
      <c r="M52" s="319"/>
      <c r="N52" s="320"/>
      <c r="O52" s="321"/>
      <c r="P52" s="316"/>
      <c r="Q52" s="310"/>
      <c r="R52" s="309"/>
    </row>
    <row r="53" spans="2:18" s="308" customFormat="1" ht="15.75" customHeight="1" x14ac:dyDescent="0.35">
      <c r="B53" s="309"/>
      <c r="C53" s="310"/>
      <c r="D53" s="311"/>
      <c r="E53" s="322"/>
      <c r="F53" s="323"/>
      <c r="G53" s="322"/>
      <c r="H53" s="310"/>
      <c r="I53" s="322"/>
      <c r="J53" s="323"/>
      <c r="K53" s="322"/>
      <c r="L53" s="310"/>
      <c r="M53" s="322"/>
      <c r="N53" s="323"/>
      <c r="O53" s="322"/>
      <c r="P53" s="316"/>
      <c r="Q53" s="310"/>
      <c r="R53" s="309"/>
    </row>
    <row r="54" spans="2:18" s="308" customFormat="1" ht="15.75" customHeight="1" x14ac:dyDescent="0.35">
      <c r="B54" s="309"/>
      <c r="C54" s="310"/>
      <c r="D54" s="311"/>
      <c r="E54" s="322"/>
      <c r="F54" s="323"/>
      <c r="G54" s="322"/>
      <c r="H54" s="310"/>
      <c r="I54" s="322"/>
      <c r="J54" s="323"/>
      <c r="K54" s="322"/>
      <c r="L54" s="310"/>
      <c r="M54" s="322"/>
      <c r="N54" s="323"/>
      <c r="O54" s="322"/>
      <c r="P54" s="316"/>
      <c r="Q54" s="310"/>
      <c r="R54" s="309"/>
    </row>
    <row r="55" spans="2:18" ht="16" thickBot="1" x14ac:dyDescent="0.4">
      <c r="D55" s="260"/>
      <c r="P55" s="268"/>
    </row>
    <row r="56" spans="2:18" ht="15.75" customHeight="1" thickBot="1" x14ac:dyDescent="0.4">
      <c r="C56" s="245"/>
      <c r="D56" s="294" t="s">
        <v>283</v>
      </c>
      <c r="E56" s="295"/>
      <c r="F56" s="295"/>
      <c r="G56" s="295"/>
      <c r="H56" s="249"/>
      <c r="I56" s="246"/>
      <c r="J56" s="246"/>
      <c r="K56" s="246"/>
      <c r="L56" s="246"/>
      <c r="M56" s="246"/>
      <c r="N56" s="246"/>
      <c r="O56" s="246"/>
      <c r="P56" s="268"/>
    </row>
    <row r="57" spans="2:18" ht="15.75" customHeight="1" x14ac:dyDescent="0.35">
      <c r="C57" s="245"/>
      <c r="D57" s="296"/>
      <c r="E57" s="297"/>
      <c r="F57" s="297"/>
      <c r="G57" s="297"/>
      <c r="H57" s="251"/>
      <c r="I57" s="251"/>
      <c r="J57" s="251"/>
      <c r="K57" s="251"/>
      <c r="L57" s="251"/>
      <c r="M57" s="251"/>
      <c r="N57" s="251"/>
      <c r="O57" s="251"/>
      <c r="P57" s="252"/>
      <c r="Q57" s="246"/>
    </row>
    <row r="58" spans="2:18" ht="15.75" customHeight="1" x14ac:dyDescent="0.35">
      <c r="C58" s="245"/>
      <c r="D58" s="289"/>
      <c r="E58" s="290"/>
      <c r="F58" s="290"/>
      <c r="G58" s="290"/>
      <c r="H58" s="246"/>
      <c r="I58" s="246"/>
      <c r="J58" s="246"/>
      <c r="K58" s="246"/>
      <c r="L58" s="246"/>
      <c r="M58" s="246"/>
      <c r="N58" s="246"/>
      <c r="O58" s="246"/>
      <c r="P58" s="255"/>
      <c r="Q58" s="246"/>
    </row>
    <row r="59" spans="2:18" ht="7.5" customHeight="1" x14ac:dyDescent="0.35">
      <c r="D59" s="260"/>
      <c r="E59" s="270"/>
      <c r="F59" s="271"/>
      <c r="G59" s="272"/>
      <c r="I59" s="270"/>
      <c r="J59" s="271"/>
      <c r="K59" s="272"/>
      <c r="M59" s="270"/>
      <c r="N59" s="271"/>
      <c r="O59" s="272"/>
      <c r="P59" s="268"/>
    </row>
    <row r="60" spans="2:18" ht="65.25" customHeight="1" x14ac:dyDescent="0.35">
      <c r="D60" s="260"/>
      <c r="E60" s="273"/>
      <c r="F60" s="292" t="s">
        <v>284</v>
      </c>
      <c r="G60" s="275"/>
      <c r="I60" s="273"/>
      <c r="J60" s="292" t="s">
        <v>230</v>
      </c>
      <c r="K60" s="275"/>
      <c r="M60" s="273"/>
      <c r="N60" s="292" t="s">
        <v>229</v>
      </c>
      <c r="O60" s="275"/>
      <c r="P60" s="268"/>
    </row>
    <row r="61" spans="2:18" ht="18.75" customHeight="1" x14ac:dyDescent="0.35">
      <c r="D61" s="260"/>
      <c r="E61" s="273"/>
      <c r="F61" s="293" t="s">
        <v>257</v>
      </c>
      <c r="G61" s="275"/>
      <c r="I61" s="273"/>
      <c r="J61" s="293" t="s">
        <v>239</v>
      </c>
      <c r="K61" s="275"/>
      <c r="M61" s="273"/>
      <c r="N61" s="293" t="s">
        <v>239</v>
      </c>
      <c r="O61" s="275"/>
      <c r="P61" s="268"/>
    </row>
    <row r="62" spans="2:18" ht="7.5" customHeight="1" x14ac:dyDescent="0.35">
      <c r="D62" s="260"/>
      <c r="E62" s="265"/>
      <c r="F62" s="266"/>
      <c r="G62" s="267"/>
      <c r="I62" s="265"/>
      <c r="J62" s="266"/>
      <c r="K62" s="267"/>
      <c r="M62" s="265"/>
      <c r="N62" s="266"/>
      <c r="O62" s="267"/>
      <c r="P62" s="268"/>
    </row>
    <row r="63" spans="2:18" ht="7.5" customHeight="1" x14ac:dyDescent="0.35">
      <c r="D63" s="260"/>
      <c r="P63" s="268"/>
    </row>
    <row r="64" spans="2:18" ht="22.5" customHeight="1" x14ac:dyDescent="0.35">
      <c r="D64" s="260"/>
      <c r="E64" s="298"/>
      <c r="F64" s="299" t="s">
        <v>276</v>
      </c>
      <c r="G64" s="300"/>
      <c r="I64" s="298"/>
      <c r="J64" s="299" t="s">
        <v>264</v>
      </c>
      <c r="K64" s="300"/>
      <c r="M64" s="298"/>
      <c r="N64" s="299" t="s">
        <v>265</v>
      </c>
      <c r="O64" s="300"/>
      <c r="P64" s="301"/>
    </row>
    <row r="65" spans="2:18" ht="7.5" customHeight="1" x14ac:dyDescent="0.35">
      <c r="D65" s="260"/>
      <c r="E65" s="302"/>
      <c r="F65" s="303"/>
      <c r="G65" s="304"/>
      <c r="I65" s="305"/>
      <c r="J65" s="306"/>
      <c r="K65" s="307"/>
      <c r="M65" s="305"/>
      <c r="N65" s="306"/>
      <c r="O65" s="307"/>
      <c r="P65" s="301"/>
    </row>
    <row r="66" spans="2:18" s="308" customFormat="1" ht="180" x14ac:dyDescent="0.35">
      <c r="B66" s="309"/>
      <c r="C66" s="310"/>
      <c r="D66" s="311"/>
      <c r="E66" s="312"/>
      <c r="F66" s="313" t="s">
        <v>322</v>
      </c>
      <c r="G66" s="314"/>
      <c r="H66" s="310"/>
      <c r="I66" s="312"/>
      <c r="J66" s="313" t="s">
        <v>323</v>
      </c>
      <c r="K66" s="314"/>
      <c r="L66" s="310"/>
      <c r="M66" s="312"/>
      <c r="N66" s="313" t="s">
        <v>324</v>
      </c>
      <c r="O66" s="314"/>
      <c r="P66" s="316"/>
      <c r="Q66" s="310"/>
      <c r="R66" s="309"/>
    </row>
    <row r="67" spans="2:18" s="308" customFormat="1" ht="22.5" customHeight="1" x14ac:dyDescent="0.35">
      <c r="B67" s="309"/>
      <c r="C67" s="310"/>
      <c r="D67" s="311"/>
      <c r="E67" s="312"/>
      <c r="F67" s="317" t="s">
        <v>289</v>
      </c>
      <c r="G67" s="314"/>
      <c r="H67" s="310"/>
      <c r="I67" s="312"/>
      <c r="J67" s="317" t="s">
        <v>290</v>
      </c>
      <c r="K67" s="314"/>
      <c r="L67" s="310"/>
      <c r="M67" s="312"/>
      <c r="N67" s="317" t="s">
        <v>291</v>
      </c>
      <c r="O67" s="314"/>
      <c r="P67" s="316"/>
      <c r="Q67" s="310"/>
      <c r="R67" s="309"/>
    </row>
    <row r="68" spans="2:18" s="308" customFormat="1" ht="7.5" customHeight="1" x14ac:dyDescent="0.35">
      <c r="B68" s="309"/>
      <c r="C68" s="310"/>
      <c r="D68" s="311"/>
      <c r="E68" s="312"/>
      <c r="F68" s="318"/>
      <c r="G68" s="314"/>
      <c r="H68" s="310"/>
      <c r="I68" s="312"/>
      <c r="J68" s="318"/>
      <c r="K68" s="314"/>
      <c r="L68" s="310"/>
      <c r="M68" s="312"/>
      <c r="N68" s="318"/>
      <c r="O68" s="314"/>
      <c r="P68" s="316"/>
      <c r="Q68" s="310"/>
      <c r="R68" s="309"/>
    </row>
    <row r="69" spans="2:18" s="308" customFormat="1" ht="22.5" customHeight="1" x14ac:dyDescent="0.35">
      <c r="B69" s="309"/>
      <c r="C69" s="310"/>
      <c r="D69" s="311"/>
      <c r="E69" s="312"/>
      <c r="F69" s="317" t="s">
        <v>286</v>
      </c>
      <c r="G69" s="314"/>
      <c r="H69" s="310"/>
      <c r="I69" s="312"/>
      <c r="J69" s="317" t="s">
        <v>287</v>
      </c>
      <c r="K69" s="314"/>
      <c r="L69" s="310"/>
      <c r="M69" s="312"/>
      <c r="N69" s="317" t="s">
        <v>288</v>
      </c>
      <c r="O69" s="314"/>
      <c r="P69" s="316"/>
      <c r="Q69" s="310"/>
      <c r="R69" s="309"/>
    </row>
    <row r="70" spans="2:18" s="308" customFormat="1" ht="7.5" customHeight="1" x14ac:dyDescent="0.35">
      <c r="B70" s="309"/>
      <c r="C70" s="310"/>
      <c r="D70" s="311"/>
      <c r="E70" s="319"/>
      <c r="F70" s="320"/>
      <c r="G70" s="321"/>
      <c r="H70" s="310"/>
      <c r="I70" s="319"/>
      <c r="J70" s="320"/>
      <c r="K70" s="321"/>
      <c r="L70" s="310"/>
      <c r="M70" s="319"/>
      <c r="N70" s="320"/>
      <c r="O70" s="321"/>
      <c r="P70" s="316"/>
      <c r="Q70" s="310"/>
      <c r="R70" s="309"/>
    </row>
    <row r="71" spans="2:18" s="308" customFormat="1" ht="15.75" customHeight="1" x14ac:dyDescent="0.35">
      <c r="B71" s="309"/>
      <c r="C71" s="310"/>
      <c r="D71" s="311"/>
      <c r="E71" s="322"/>
      <c r="F71" s="323"/>
      <c r="G71" s="322"/>
      <c r="H71" s="310"/>
      <c r="I71" s="322"/>
      <c r="J71" s="323"/>
      <c r="K71" s="322"/>
      <c r="L71" s="310"/>
      <c r="M71" s="322"/>
      <c r="N71" s="323"/>
      <c r="O71" s="322"/>
      <c r="P71" s="316"/>
      <c r="Q71" s="310"/>
      <c r="R71" s="309"/>
    </row>
    <row r="72" spans="2:18" s="308" customFormat="1" ht="15.75" customHeight="1" x14ac:dyDescent="0.35">
      <c r="B72" s="309"/>
      <c r="C72" s="310"/>
      <c r="D72" s="311"/>
      <c r="E72" s="322"/>
      <c r="F72" s="323"/>
      <c r="G72" s="322"/>
      <c r="H72" s="310"/>
      <c r="I72" s="322"/>
      <c r="J72" s="323"/>
      <c r="K72" s="322"/>
      <c r="L72" s="310"/>
      <c r="M72" s="322"/>
      <c r="N72" s="323"/>
      <c r="O72" s="322"/>
      <c r="P72" s="316"/>
      <c r="Q72" s="310"/>
      <c r="R72" s="309"/>
    </row>
    <row r="73" spans="2:18" ht="16" thickBot="1" x14ac:dyDescent="0.4">
      <c r="D73" s="260"/>
      <c r="P73" s="268"/>
    </row>
    <row r="74" spans="2:18" ht="15.75" customHeight="1" thickBot="1" x14ac:dyDescent="0.4">
      <c r="C74" s="245"/>
      <c r="D74" s="294" t="s">
        <v>273</v>
      </c>
      <c r="E74" s="295"/>
      <c r="F74" s="295"/>
      <c r="G74" s="295"/>
      <c r="H74" s="249"/>
      <c r="I74" s="246"/>
      <c r="J74" s="246"/>
      <c r="K74" s="246"/>
      <c r="L74" s="246"/>
      <c r="M74" s="246"/>
      <c r="N74" s="246"/>
      <c r="O74" s="246"/>
      <c r="P74" s="268"/>
    </row>
    <row r="75" spans="2:18" ht="15.75" customHeight="1" x14ac:dyDescent="0.35">
      <c r="C75" s="245"/>
      <c r="D75" s="296"/>
      <c r="E75" s="297"/>
      <c r="F75" s="297"/>
      <c r="G75" s="297"/>
      <c r="H75" s="251"/>
      <c r="I75" s="251"/>
      <c r="J75" s="251"/>
      <c r="K75" s="251"/>
      <c r="L75" s="251"/>
      <c r="M75" s="251"/>
      <c r="N75" s="251"/>
      <c r="O75" s="251"/>
      <c r="P75" s="252"/>
      <c r="Q75" s="246"/>
    </row>
    <row r="76" spans="2:18" ht="15.75" customHeight="1" x14ac:dyDescent="0.35">
      <c r="C76" s="245"/>
      <c r="D76" s="289"/>
      <c r="E76" s="290"/>
      <c r="F76" s="290"/>
      <c r="G76" s="290"/>
      <c r="H76" s="246"/>
      <c r="I76" s="246"/>
      <c r="J76" s="246"/>
      <c r="K76" s="246"/>
      <c r="L76" s="246"/>
      <c r="M76" s="246"/>
      <c r="N76" s="246"/>
      <c r="O76" s="246"/>
      <c r="P76" s="255"/>
      <c r="Q76" s="246"/>
    </row>
    <row r="77" spans="2:18" ht="7.5" customHeight="1" x14ac:dyDescent="0.35">
      <c r="D77" s="260"/>
      <c r="E77" s="270"/>
      <c r="F77" s="271"/>
      <c r="G77" s="272"/>
      <c r="I77" s="270"/>
      <c r="J77" s="271"/>
      <c r="K77" s="272"/>
      <c r="M77" s="270"/>
      <c r="N77" s="271"/>
      <c r="O77" s="272"/>
      <c r="P77" s="268"/>
    </row>
    <row r="78" spans="2:18" ht="65.25" customHeight="1" x14ac:dyDescent="0.35">
      <c r="D78" s="260"/>
      <c r="E78" s="273"/>
      <c r="F78" s="292" t="s">
        <v>280</v>
      </c>
      <c r="G78" s="275"/>
      <c r="I78" s="273"/>
      <c r="J78" s="292" t="s">
        <v>230</v>
      </c>
      <c r="K78" s="275"/>
      <c r="M78" s="273"/>
      <c r="N78" s="292" t="s">
        <v>229</v>
      </c>
      <c r="O78" s="275"/>
      <c r="P78" s="268"/>
    </row>
    <row r="79" spans="2:18" ht="18.75" customHeight="1" x14ac:dyDescent="0.35">
      <c r="D79" s="260"/>
      <c r="E79" s="273"/>
      <c r="F79" s="293" t="s">
        <v>257</v>
      </c>
      <c r="G79" s="275"/>
      <c r="I79" s="273"/>
      <c r="J79" s="293" t="s">
        <v>239</v>
      </c>
      <c r="K79" s="275"/>
      <c r="M79" s="273"/>
      <c r="N79" s="293" t="s">
        <v>239</v>
      </c>
      <c r="O79" s="275"/>
      <c r="P79" s="268"/>
    </row>
    <row r="80" spans="2:18" ht="7.5" customHeight="1" x14ac:dyDescent="0.35">
      <c r="D80" s="260"/>
      <c r="E80" s="265"/>
      <c r="F80" s="266"/>
      <c r="G80" s="267"/>
      <c r="I80" s="265"/>
      <c r="J80" s="266"/>
      <c r="K80" s="267"/>
      <c r="M80" s="265"/>
      <c r="N80" s="266"/>
      <c r="O80" s="267"/>
      <c r="P80" s="268"/>
    </row>
    <row r="81" spans="2:18" ht="7.5" customHeight="1" x14ac:dyDescent="0.35">
      <c r="D81" s="260"/>
      <c r="P81" s="268"/>
    </row>
    <row r="82" spans="2:18" ht="22.5" customHeight="1" x14ac:dyDescent="0.35">
      <c r="D82" s="260"/>
      <c r="E82" s="298"/>
      <c r="F82" s="299" t="s">
        <v>276</v>
      </c>
      <c r="G82" s="300"/>
      <c r="I82" s="298"/>
      <c r="J82" s="299" t="s">
        <v>268</v>
      </c>
      <c r="K82" s="300"/>
      <c r="M82" s="298"/>
      <c r="N82" s="299" t="s">
        <v>269</v>
      </c>
      <c r="O82" s="300"/>
      <c r="P82" s="301"/>
    </row>
    <row r="83" spans="2:18" ht="7.5" customHeight="1" x14ac:dyDescent="0.35">
      <c r="D83" s="260"/>
      <c r="E83" s="302"/>
      <c r="F83" s="303"/>
      <c r="G83" s="304"/>
      <c r="I83" s="305"/>
      <c r="J83" s="306"/>
      <c r="K83" s="307"/>
      <c r="M83" s="305"/>
      <c r="N83" s="306"/>
      <c r="O83" s="307"/>
      <c r="P83" s="301"/>
    </row>
    <row r="84" spans="2:18" s="308" customFormat="1" ht="165.75" customHeight="1" x14ac:dyDescent="0.35">
      <c r="B84" s="309"/>
      <c r="C84" s="310"/>
      <c r="D84" s="311"/>
      <c r="E84" s="312"/>
      <c r="F84" s="313" t="s">
        <v>331</v>
      </c>
      <c r="G84" s="314"/>
      <c r="H84" s="310"/>
      <c r="I84" s="312"/>
      <c r="J84" s="313" t="s">
        <v>332</v>
      </c>
      <c r="K84" s="314"/>
      <c r="L84" s="310"/>
      <c r="M84" s="312"/>
      <c r="N84" s="313" t="s">
        <v>333</v>
      </c>
      <c r="O84" s="314"/>
      <c r="P84" s="316"/>
      <c r="Q84" s="310"/>
      <c r="R84" s="309"/>
    </row>
    <row r="85" spans="2:18" s="308" customFormat="1" ht="22.5" customHeight="1" x14ac:dyDescent="0.35">
      <c r="B85" s="309"/>
      <c r="C85" s="310"/>
      <c r="D85" s="311"/>
      <c r="E85" s="312"/>
      <c r="F85" s="317" t="s">
        <v>292</v>
      </c>
      <c r="G85" s="314"/>
      <c r="H85" s="310"/>
      <c r="I85" s="312"/>
      <c r="J85" s="317" t="s">
        <v>290</v>
      </c>
      <c r="K85" s="314"/>
      <c r="L85" s="310"/>
      <c r="M85" s="312"/>
      <c r="N85" s="317" t="s">
        <v>291</v>
      </c>
      <c r="O85" s="314"/>
      <c r="P85" s="316"/>
      <c r="Q85" s="310"/>
      <c r="R85" s="309"/>
    </row>
    <row r="86" spans="2:18" s="308" customFormat="1" ht="7.5" customHeight="1" x14ac:dyDescent="0.35">
      <c r="B86" s="309"/>
      <c r="C86" s="310"/>
      <c r="D86" s="311"/>
      <c r="E86" s="312"/>
      <c r="F86" s="318"/>
      <c r="G86" s="314"/>
      <c r="H86" s="310"/>
      <c r="I86" s="312"/>
      <c r="J86" s="318"/>
      <c r="K86" s="314"/>
      <c r="L86" s="310"/>
      <c r="M86" s="312"/>
      <c r="N86" s="318"/>
      <c r="O86" s="314"/>
      <c r="P86" s="316"/>
      <c r="Q86" s="310"/>
      <c r="R86" s="309"/>
    </row>
    <row r="87" spans="2:18" s="308" customFormat="1" ht="22.5" customHeight="1" x14ac:dyDescent="0.35">
      <c r="B87" s="309"/>
      <c r="C87" s="310"/>
      <c r="D87" s="311"/>
      <c r="E87" s="312"/>
      <c r="F87" s="317" t="s">
        <v>286</v>
      </c>
      <c r="G87" s="314"/>
      <c r="H87" s="310"/>
      <c r="I87" s="312"/>
      <c r="J87" s="317" t="s">
        <v>287</v>
      </c>
      <c r="K87" s="314"/>
      <c r="L87" s="310"/>
      <c r="M87" s="312"/>
      <c r="N87" s="317" t="s">
        <v>288</v>
      </c>
      <c r="O87" s="314"/>
      <c r="P87" s="316"/>
      <c r="Q87" s="310"/>
      <c r="R87" s="309"/>
    </row>
    <row r="88" spans="2:18" s="308" customFormat="1" ht="7.5" customHeight="1" x14ac:dyDescent="0.35">
      <c r="B88" s="309"/>
      <c r="C88" s="310"/>
      <c r="D88" s="311"/>
      <c r="E88" s="319"/>
      <c r="F88" s="320"/>
      <c r="G88" s="321"/>
      <c r="H88" s="310"/>
      <c r="I88" s="319"/>
      <c r="J88" s="320"/>
      <c r="K88" s="321"/>
      <c r="L88" s="310"/>
      <c r="M88" s="319"/>
      <c r="N88" s="320"/>
      <c r="O88" s="321"/>
      <c r="P88" s="316"/>
      <c r="Q88" s="310"/>
      <c r="R88" s="309"/>
    </row>
    <row r="89" spans="2:18" s="308" customFormat="1" ht="15.75" customHeight="1" x14ac:dyDescent="0.35">
      <c r="B89" s="309"/>
      <c r="C89" s="310"/>
      <c r="D89" s="311"/>
      <c r="E89" s="322"/>
      <c r="F89" s="323"/>
      <c r="G89" s="322"/>
      <c r="H89" s="310"/>
      <c r="I89" s="322"/>
      <c r="J89" s="323"/>
      <c r="K89" s="322"/>
      <c r="L89" s="310"/>
      <c r="M89" s="322"/>
      <c r="N89" s="323"/>
      <c r="O89" s="322"/>
      <c r="P89" s="316"/>
      <c r="Q89" s="310"/>
      <c r="R89" s="309"/>
    </row>
    <row r="90" spans="2:18" s="308" customFormat="1" ht="15.75" customHeight="1" x14ac:dyDescent="0.35">
      <c r="B90" s="309"/>
      <c r="C90" s="310"/>
      <c r="D90" s="311"/>
      <c r="E90" s="322"/>
      <c r="F90" s="323"/>
      <c r="G90" s="322"/>
      <c r="H90" s="310"/>
      <c r="I90" s="322"/>
      <c r="J90" s="323"/>
      <c r="K90" s="322"/>
      <c r="L90" s="310"/>
      <c r="M90" s="322"/>
      <c r="N90" s="323"/>
      <c r="O90" s="322"/>
      <c r="P90" s="316"/>
      <c r="Q90" s="310"/>
      <c r="R90" s="309"/>
    </row>
    <row r="91" spans="2:18" ht="16" thickBot="1" x14ac:dyDescent="0.4">
      <c r="D91" s="260"/>
      <c r="P91" s="268"/>
    </row>
    <row r="92" spans="2:18" ht="15.75" customHeight="1" thickBot="1" x14ac:dyDescent="0.4">
      <c r="C92" s="245"/>
      <c r="D92" s="294" t="s">
        <v>270</v>
      </c>
      <c r="E92" s="295"/>
      <c r="F92" s="295"/>
      <c r="G92" s="295"/>
      <c r="H92" s="249"/>
      <c r="I92" s="246"/>
      <c r="J92" s="246"/>
      <c r="K92" s="246"/>
      <c r="L92" s="246"/>
      <c r="M92" s="246"/>
      <c r="N92" s="246"/>
      <c r="P92" s="268"/>
    </row>
    <row r="93" spans="2:18" ht="15.75" customHeight="1" x14ac:dyDescent="0.35">
      <c r="C93" s="245"/>
      <c r="D93" s="296"/>
      <c r="E93" s="297"/>
      <c r="F93" s="297"/>
      <c r="G93" s="297"/>
      <c r="H93" s="251"/>
      <c r="I93" s="251"/>
      <c r="J93" s="251"/>
      <c r="K93" s="251"/>
      <c r="L93" s="251"/>
      <c r="M93" s="251"/>
      <c r="N93" s="251"/>
      <c r="O93" s="251"/>
      <c r="P93" s="252"/>
      <c r="Q93" s="246"/>
    </row>
    <row r="94" spans="2:18" x14ac:dyDescent="0.35">
      <c r="D94" s="260"/>
      <c r="P94" s="268"/>
    </row>
    <row r="95" spans="2:18" ht="7.5" customHeight="1" x14ac:dyDescent="0.35">
      <c r="D95" s="260"/>
      <c r="E95" s="270"/>
      <c r="F95" s="271"/>
      <c r="G95" s="272"/>
      <c r="I95" s="270"/>
      <c r="J95" s="271"/>
      <c r="K95" s="272"/>
      <c r="M95" s="270"/>
      <c r="N95" s="271"/>
      <c r="O95" s="272"/>
      <c r="P95" s="268"/>
    </row>
    <row r="96" spans="2:18" ht="65.25" customHeight="1" x14ac:dyDescent="0.35">
      <c r="D96" s="260"/>
      <c r="E96" s="273"/>
      <c r="F96" s="292" t="s">
        <v>278</v>
      </c>
      <c r="G96" s="275"/>
      <c r="I96" s="273"/>
      <c r="J96" s="292" t="s">
        <v>230</v>
      </c>
      <c r="K96" s="275"/>
      <c r="M96" s="273"/>
      <c r="N96" s="292" t="s">
        <v>229</v>
      </c>
      <c r="O96" s="275"/>
      <c r="P96" s="268"/>
    </row>
    <row r="97" spans="2:18" ht="18.75" customHeight="1" x14ac:dyDescent="0.35">
      <c r="D97" s="260"/>
      <c r="E97" s="273"/>
      <c r="F97" s="293" t="s">
        <v>257</v>
      </c>
      <c r="G97" s="275"/>
      <c r="I97" s="273"/>
      <c r="J97" s="293" t="s">
        <v>239</v>
      </c>
      <c r="K97" s="275"/>
      <c r="M97" s="273"/>
      <c r="N97" s="293" t="s">
        <v>239</v>
      </c>
      <c r="O97" s="275"/>
      <c r="P97" s="268"/>
    </row>
    <row r="98" spans="2:18" ht="7.5" customHeight="1" x14ac:dyDescent="0.35">
      <c r="D98" s="260"/>
      <c r="E98" s="265"/>
      <c r="F98" s="266"/>
      <c r="G98" s="267"/>
      <c r="I98" s="265"/>
      <c r="J98" s="266"/>
      <c r="K98" s="267"/>
      <c r="M98" s="265"/>
      <c r="N98" s="266"/>
      <c r="O98" s="267"/>
      <c r="P98" s="268"/>
    </row>
    <row r="99" spans="2:18" ht="7.5" customHeight="1" x14ac:dyDescent="0.35">
      <c r="D99" s="260"/>
      <c r="P99" s="268"/>
    </row>
    <row r="100" spans="2:18" ht="22.5" customHeight="1" x14ac:dyDescent="0.35">
      <c r="D100" s="260"/>
      <c r="E100" s="298"/>
      <c r="F100" s="299" t="s">
        <v>276</v>
      </c>
      <c r="G100" s="300"/>
      <c r="I100" s="298"/>
      <c r="J100" s="299" t="s">
        <v>274</v>
      </c>
      <c r="K100" s="300"/>
      <c r="M100" s="298"/>
      <c r="N100" s="299" t="s">
        <v>275</v>
      </c>
      <c r="O100" s="300"/>
      <c r="P100" s="301"/>
    </row>
    <row r="101" spans="2:18" ht="7.5" customHeight="1" x14ac:dyDescent="0.35">
      <c r="D101" s="260"/>
      <c r="E101" s="302"/>
      <c r="F101" s="303"/>
      <c r="G101" s="304"/>
      <c r="I101" s="305"/>
      <c r="J101" s="306"/>
      <c r="K101" s="307"/>
      <c r="M101" s="305"/>
      <c r="N101" s="306"/>
      <c r="O101" s="307"/>
      <c r="P101" s="301"/>
    </row>
    <row r="102" spans="2:18" s="308" customFormat="1" ht="165.75" customHeight="1" x14ac:dyDescent="0.35">
      <c r="B102" s="309"/>
      <c r="C102" s="310"/>
      <c r="D102" s="311"/>
      <c r="E102" s="312"/>
      <c r="F102" s="313" t="s">
        <v>334</v>
      </c>
      <c r="G102" s="314"/>
      <c r="H102" s="310"/>
      <c r="I102" s="312"/>
      <c r="J102" s="313" t="s">
        <v>335</v>
      </c>
      <c r="K102" s="314"/>
      <c r="L102" s="310"/>
      <c r="M102" s="312"/>
      <c r="N102" s="313" t="s">
        <v>336</v>
      </c>
      <c r="O102" s="314"/>
      <c r="P102" s="316"/>
      <c r="Q102" s="310"/>
      <c r="R102" s="309"/>
    </row>
    <row r="103" spans="2:18" s="308" customFormat="1" ht="22.5" customHeight="1" x14ac:dyDescent="0.35">
      <c r="B103" s="309"/>
      <c r="C103" s="310"/>
      <c r="D103" s="311"/>
      <c r="E103" s="312"/>
      <c r="F103" s="317" t="s">
        <v>289</v>
      </c>
      <c r="G103" s="314"/>
      <c r="H103" s="310"/>
      <c r="I103" s="312"/>
      <c r="J103" s="317" t="s">
        <v>290</v>
      </c>
      <c r="K103" s="314"/>
      <c r="L103" s="310"/>
      <c r="M103" s="312"/>
      <c r="N103" s="317" t="s">
        <v>291</v>
      </c>
      <c r="O103" s="314"/>
      <c r="P103" s="316"/>
      <c r="Q103" s="310"/>
      <c r="R103" s="309"/>
    </row>
    <row r="104" spans="2:18" s="308" customFormat="1" ht="7.5" customHeight="1" x14ac:dyDescent="0.35">
      <c r="B104" s="309"/>
      <c r="C104" s="310"/>
      <c r="D104" s="311"/>
      <c r="E104" s="312"/>
      <c r="F104" s="318"/>
      <c r="G104" s="314"/>
      <c r="H104" s="310"/>
      <c r="I104" s="312"/>
      <c r="J104" s="318"/>
      <c r="K104" s="314"/>
      <c r="L104" s="310"/>
      <c r="M104" s="312"/>
      <c r="N104" s="318"/>
      <c r="O104" s="314"/>
      <c r="P104" s="316"/>
      <c r="Q104" s="310"/>
      <c r="R104" s="309"/>
    </row>
    <row r="105" spans="2:18" s="308" customFormat="1" ht="22.5" customHeight="1" x14ac:dyDescent="0.35">
      <c r="B105" s="309"/>
      <c r="C105" s="310"/>
      <c r="D105" s="311"/>
      <c r="E105" s="312"/>
      <c r="F105" s="317" t="s">
        <v>286</v>
      </c>
      <c r="G105" s="314"/>
      <c r="H105" s="310"/>
      <c r="I105" s="312"/>
      <c r="J105" s="317" t="s">
        <v>287</v>
      </c>
      <c r="K105" s="314"/>
      <c r="L105" s="310"/>
      <c r="M105" s="312"/>
      <c r="N105" s="317" t="s">
        <v>288</v>
      </c>
      <c r="O105" s="314"/>
      <c r="P105" s="316"/>
      <c r="Q105" s="310"/>
      <c r="R105" s="309"/>
    </row>
    <row r="106" spans="2:18" s="308" customFormat="1" ht="7.5" customHeight="1" x14ac:dyDescent="0.35">
      <c r="B106" s="309"/>
      <c r="C106" s="310"/>
      <c r="D106" s="311"/>
      <c r="E106" s="319"/>
      <c r="F106" s="320"/>
      <c r="G106" s="321"/>
      <c r="H106" s="310"/>
      <c r="I106" s="319"/>
      <c r="J106" s="320"/>
      <c r="K106" s="321"/>
      <c r="L106" s="310"/>
      <c r="M106" s="319"/>
      <c r="N106" s="320"/>
      <c r="O106" s="321"/>
      <c r="P106" s="316"/>
      <c r="Q106" s="310"/>
      <c r="R106" s="309"/>
    </row>
    <row r="107" spans="2:18" s="308" customFormat="1" ht="15.75" customHeight="1" x14ac:dyDescent="0.35">
      <c r="B107" s="309"/>
      <c r="C107" s="310"/>
      <c r="D107" s="311"/>
      <c r="E107" s="322"/>
      <c r="F107" s="323"/>
      <c r="G107" s="322"/>
      <c r="H107" s="310"/>
      <c r="I107" s="322"/>
      <c r="J107" s="323"/>
      <c r="K107" s="322"/>
      <c r="L107" s="310"/>
      <c r="M107" s="322"/>
      <c r="N107" s="323"/>
      <c r="O107" s="322"/>
      <c r="P107" s="316"/>
      <c r="Q107" s="310"/>
      <c r="R107" s="309"/>
    </row>
    <row r="108" spans="2:18" x14ac:dyDescent="0.35">
      <c r="D108" s="260"/>
      <c r="P108" s="268"/>
    </row>
    <row r="109" spans="2:18" ht="16" thickBot="1" x14ac:dyDescent="0.4">
      <c r="D109" s="260"/>
      <c r="P109" s="268"/>
    </row>
    <row r="110" spans="2:18" ht="15.75" customHeight="1" thickBot="1" x14ac:dyDescent="0.4">
      <c r="C110" s="245"/>
      <c r="D110" s="294" t="s">
        <v>272</v>
      </c>
      <c r="E110" s="295"/>
      <c r="F110" s="295"/>
      <c r="G110" s="295"/>
      <c r="H110" s="249"/>
      <c r="I110" s="246"/>
      <c r="J110" s="246"/>
      <c r="K110" s="246"/>
      <c r="L110" s="246"/>
      <c r="M110" s="246"/>
      <c r="N110" s="246"/>
      <c r="P110" s="268"/>
    </row>
    <row r="111" spans="2:18" ht="15.75" customHeight="1" x14ac:dyDescent="0.35">
      <c r="C111" s="245"/>
      <c r="D111" s="296"/>
      <c r="E111" s="297"/>
      <c r="F111" s="297"/>
      <c r="G111" s="297"/>
      <c r="H111" s="251"/>
      <c r="I111" s="251"/>
      <c r="J111" s="251"/>
      <c r="K111" s="251"/>
      <c r="L111" s="251"/>
      <c r="M111" s="251"/>
      <c r="N111" s="251"/>
      <c r="O111" s="251"/>
      <c r="P111" s="252"/>
      <c r="Q111" s="246"/>
    </row>
    <row r="112" spans="2:18" x14ac:dyDescent="0.35">
      <c r="D112" s="260"/>
      <c r="P112" s="268"/>
    </row>
    <row r="113" spans="2:18" ht="7.5" customHeight="1" x14ac:dyDescent="0.35">
      <c r="D113" s="260"/>
      <c r="E113" s="270"/>
      <c r="F113" s="271"/>
      <c r="G113" s="272"/>
      <c r="I113" s="270"/>
      <c r="J113" s="271"/>
      <c r="K113" s="272"/>
      <c r="M113" s="270"/>
      <c r="N113" s="271"/>
      <c r="O113" s="272"/>
      <c r="P113" s="268"/>
    </row>
    <row r="114" spans="2:18" ht="65.25" customHeight="1" x14ac:dyDescent="0.35">
      <c r="D114" s="260"/>
      <c r="E114" s="273"/>
      <c r="F114" s="292" t="s">
        <v>279</v>
      </c>
      <c r="G114" s="275"/>
      <c r="I114" s="273"/>
      <c r="J114" s="292" t="s">
        <v>230</v>
      </c>
      <c r="K114" s="275"/>
      <c r="M114" s="273"/>
      <c r="N114" s="292" t="s">
        <v>229</v>
      </c>
      <c r="O114" s="275"/>
      <c r="P114" s="268"/>
    </row>
    <row r="115" spans="2:18" ht="18.75" customHeight="1" x14ac:dyDescent="0.35">
      <c r="D115" s="260"/>
      <c r="E115" s="273"/>
      <c r="F115" s="293" t="s">
        <v>257</v>
      </c>
      <c r="G115" s="275"/>
      <c r="I115" s="273"/>
      <c r="J115" s="293" t="s">
        <v>239</v>
      </c>
      <c r="K115" s="275"/>
      <c r="M115" s="273"/>
      <c r="N115" s="293" t="s">
        <v>239</v>
      </c>
      <c r="O115" s="275"/>
      <c r="P115" s="268"/>
    </row>
    <row r="116" spans="2:18" ht="7.5" customHeight="1" x14ac:dyDescent="0.35">
      <c r="D116" s="260"/>
      <c r="E116" s="265"/>
      <c r="F116" s="266"/>
      <c r="G116" s="267"/>
      <c r="I116" s="265"/>
      <c r="J116" s="266"/>
      <c r="K116" s="267"/>
      <c r="M116" s="265"/>
      <c r="N116" s="266"/>
      <c r="O116" s="267"/>
      <c r="P116" s="268"/>
    </row>
    <row r="117" spans="2:18" ht="7.5" customHeight="1" x14ac:dyDescent="0.35">
      <c r="D117" s="260"/>
      <c r="P117" s="268"/>
    </row>
    <row r="118" spans="2:18" ht="22.5" customHeight="1" x14ac:dyDescent="0.35">
      <c r="D118" s="260"/>
      <c r="E118" s="298"/>
      <c r="F118" s="299" t="s">
        <v>74</v>
      </c>
      <c r="G118" s="300"/>
      <c r="I118" s="298"/>
      <c r="J118" s="299" t="s">
        <v>75</v>
      </c>
      <c r="K118" s="300"/>
      <c r="M118" s="298"/>
      <c r="N118" s="299" t="s">
        <v>76</v>
      </c>
      <c r="O118" s="300"/>
      <c r="P118" s="301"/>
    </row>
    <row r="119" spans="2:18" ht="7.5" customHeight="1" x14ac:dyDescent="0.35">
      <c r="D119" s="260"/>
      <c r="E119" s="302"/>
      <c r="F119" s="303"/>
      <c r="G119" s="304"/>
      <c r="I119" s="305"/>
      <c r="J119" s="306"/>
      <c r="K119" s="307"/>
      <c r="M119" s="305"/>
      <c r="N119" s="306"/>
      <c r="O119" s="307"/>
      <c r="P119" s="301"/>
    </row>
    <row r="120" spans="2:18" s="308" customFormat="1" ht="165.75" customHeight="1" x14ac:dyDescent="0.35">
      <c r="B120" s="309"/>
      <c r="C120" s="310"/>
      <c r="D120" s="311"/>
      <c r="E120" s="312"/>
      <c r="F120" s="313" t="s">
        <v>338</v>
      </c>
      <c r="G120" s="314"/>
      <c r="H120" s="310"/>
      <c r="I120" s="312"/>
      <c r="J120" s="313" t="s">
        <v>337</v>
      </c>
      <c r="K120" s="314"/>
      <c r="L120" s="310"/>
      <c r="M120" s="312"/>
      <c r="N120" s="313" t="s">
        <v>258</v>
      </c>
      <c r="O120" s="314"/>
      <c r="P120" s="316"/>
      <c r="Q120" s="310"/>
      <c r="R120" s="309"/>
    </row>
    <row r="121" spans="2:18" s="308" customFormat="1" ht="22.5" customHeight="1" x14ac:dyDescent="0.35">
      <c r="B121" s="309"/>
      <c r="C121" s="310"/>
      <c r="D121" s="311"/>
      <c r="E121" s="312"/>
      <c r="F121" s="317" t="s">
        <v>289</v>
      </c>
      <c r="G121" s="314"/>
      <c r="H121" s="310"/>
      <c r="I121" s="312"/>
      <c r="J121" s="317" t="s">
        <v>290</v>
      </c>
      <c r="K121" s="314"/>
      <c r="L121" s="310"/>
      <c r="M121" s="312"/>
      <c r="N121" s="317" t="s">
        <v>291</v>
      </c>
      <c r="O121" s="314"/>
      <c r="P121" s="316"/>
      <c r="Q121" s="310"/>
      <c r="R121" s="309"/>
    </row>
    <row r="122" spans="2:18" s="308" customFormat="1" ht="7.5" customHeight="1" x14ac:dyDescent="0.35">
      <c r="B122" s="309"/>
      <c r="C122" s="310"/>
      <c r="D122" s="311"/>
      <c r="E122" s="312"/>
      <c r="F122" s="318"/>
      <c r="G122" s="314"/>
      <c r="H122" s="310"/>
      <c r="I122" s="312"/>
      <c r="J122" s="318"/>
      <c r="K122" s="314"/>
      <c r="L122" s="310"/>
      <c r="M122" s="312"/>
      <c r="N122" s="318"/>
      <c r="O122" s="314"/>
      <c r="P122" s="316"/>
      <c r="Q122" s="310"/>
      <c r="R122" s="309"/>
    </row>
    <row r="123" spans="2:18" s="308" customFormat="1" ht="22.5" customHeight="1" x14ac:dyDescent="0.35">
      <c r="B123" s="309"/>
      <c r="C123" s="310"/>
      <c r="D123" s="311"/>
      <c r="E123" s="312"/>
      <c r="F123" s="317" t="s">
        <v>286</v>
      </c>
      <c r="G123" s="314"/>
      <c r="H123" s="310"/>
      <c r="I123" s="312"/>
      <c r="J123" s="317" t="s">
        <v>287</v>
      </c>
      <c r="K123" s="314"/>
      <c r="L123" s="310"/>
      <c r="M123" s="312"/>
      <c r="N123" s="317" t="s">
        <v>288</v>
      </c>
      <c r="O123" s="314"/>
      <c r="P123" s="316"/>
      <c r="Q123" s="310"/>
      <c r="R123" s="309"/>
    </row>
    <row r="124" spans="2:18" s="308" customFormat="1" ht="7.5" customHeight="1" x14ac:dyDescent="0.35">
      <c r="B124" s="309"/>
      <c r="C124" s="310"/>
      <c r="D124" s="311"/>
      <c r="E124" s="319"/>
      <c r="F124" s="320"/>
      <c r="G124" s="321"/>
      <c r="H124" s="310"/>
      <c r="I124" s="319"/>
      <c r="J124" s="320"/>
      <c r="K124" s="321"/>
      <c r="L124" s="310"/>
      <c r="M124" s="319"/>
      <c r="N124" s="320"/>
      <c r="O124" s="321"/>
      <c r="P124" s="316"/>
      <c r="Q124" s="310"/>
      <c r="R124" s="309"/>
    </row>
    <row r="125" spans="2:18" s="308" customFormat="1" ht="15.75" customHeight="1" x14ac:dyDescent="0.35">
      <c r="B125" s="309"/>
      <c r="C125" s="310"/>
      <c r="D125" s="311"/>
      <c r="E125" s="322"/>
      <c r="F125" s="323"/>
      <c r="G125" s="322"/>
      <c r="H125" s="310"/>
      <c r="I125" s="322"/>
      <c r="J125" s="323"/>
      <c r="K125" s="322"/>
      <c r="L125" s="310"/>
      <c r="M125" s="322"/>
      <c r="N125" s="323"/>
      <c r="O125" s="322"/>
      <c r="P125" s="316"/>
      <c r="Q125" s="310"/>
      <c r="R125" s="309"/>
    </row>
    <row r="126" spans="2:18" s="308" customFormat="1" ht="7.5" customHeight="1" x14ac:dyDescent="0.35">
      <c r="B126" s="309"/>
      <c r="C126" s="310"/>
      <c r="D126" s="311"/>
      <c r="E126" s="324"/>
      <c r="F126" s="325"/>
      <c r="G126" s="326"/>
      <c r="H126" s="327"/>
      <c r="I126" s="326"/>
      <c r="J126" s="325"/>
      <c r="K126" s="326"/>
      <c r="L126" s="327"/>
      <c r="M126" s="326"/>
      <c r="N126" s="325"/>
      <c r="O126" s="328"/>
      <c r="P126" s="316"/>
      <c r="Q126" s="310"/>
      <c r="R126" s="309"/>
    </row>
    <row r="127" spans="2:18" s="308" customFormat="1" ht="36" customHeight="1" x14ac:dyDescent="0.35">
      <c r="B127" s="309"/>
      <c r="C127" s="310"/>
      <c r="D127" s="311"/>
      <c r="E127" s="312"/>
      <c r="F127" s="199" t="s">
        <v>285</v>
      </c>
      <c r="G127" s="200"/>
      <c r="H127" s="200"/>
      <c r="I127" s="200"/>
      <c r="J127" s="200"/>
      <c r="K127" s="200"/>
      <c r="L127" s="200"/>
      <c r="M127" s="200"/>
      <c r="N127" s="201"/>
      <c r="O127" s="314"/>
      <c r="P127" s="316"/>
      <c r="Q127" s="310"/>
      <c r="R127" s="309"/>
    </row>
    <row r="128" spans="2:18" s="308" customFormat="1" ht="7.5" customHeight="1" x14ac:dyDescent="0.35">
      <c r="B128" s="309"/>
      <c r="C128" s="310"/>
      <c r="D128" s="311"/>
      <c r="E128" s="319"/>
      <c r="F128" s="159"/>
      <c r="G128" s="159"/>
      <c r="H128" s="159"/>
      <c r="I128" s="159"/>
      <c r="J128" s="159"/>
      <c r="K128" s="159"/>
      <c r="L128" s="159"/>
      <c r="M128" s="159"/>
      <c r="N128" s="159"/>
      <c r="O128" s="321"/>
      <c r="P128" s="316"/>
      <c r="Q128" s="310"/>
      <c r="R128" s="309"/>
    </row>
    <row r="129" spans="2:18" s="308" customFormat="1" ht="15.75" customHeight="1" thickBot="1" x14ac:dyDescent="0.4">
      <c r="B129" s="309"/>
      <c r="C129" s="310"/>
      <c r="D129" s="329"/>
      <c r="E129" s="330"/>
      <c r="F129" s="331"/>
      <c r="G129" s="330"/>
      <c r="H129" s="332"/>
      <c r="I129" s="330"/>
      <c r="J129" s="331"/>
      <c r="K129" s="330"/>
      <c r="L129" s="332"/>
      <c r="M129" s="330"/>
      <c r="N129" s="331"/>
      <c r="O129" s="330"/>
      <c r="P129" s="333"/>
      <c r="Q129" s="310"/>
      <c r="R129" s="309"/>
    </row>
  </sheetData>
  <mergeCells count="10">
    <mergeCell ref="D110:G111"/>
    <mergeCell ref="F127:N127"/>
    <mergeCell ref="D56:G57"/>
    <mergeCell ref="D74:G75"/>
    <mergeCell ref="D92:G93"/>
    <mergeCell ref="C3:Q3"/>
    <mergeCell ref="C4:Q4"/>
    <mergeCell ref="D6:G7"/>
    <mergeCell ref="D20:G21"/>
    <mergeCell ref="D38:G39"/>
  </mergeCells>
  <hyperlinks>
    <hyperlink ref="F127:N127" r:id="rId1" display="Klik hier voor meer informatie over al onze Excel Planners!" xr:uid="{95B58ACD-7705-41B4-9362-02651B2B3D98}"/>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F1F2E-D24A-43B0-87E7-59565F1294D5}">
  <sheetPr>
    <tabColor theme="0" tint="-4.9989318521683403E-2"/>
  </sheetPr>
  <dimension ref="B1:R21"/>
  <sheetViews>
    <sheetView showRowColHeaders="0" zoomScale="90" zoomScaleNormal="90" workbookViewId="0">
      <pane ySplit="4" topLeftCell="A5" activePane="bottomLeft" state="frozen"/>
      <selection activeCell="F6" sqref="F6:G7"/>
      <selection pane="bottomLeft" activeCell="J14" sqref="J14:J15"/>
    </sheetView>
  </sheetViews>
  <sheetFormatPr defaultRowHeight="15.5" x14ac:dyDescent="0.35"/>
  <cols>
    <col min="1" max="1" width="2.81640625" style="236" customWidth="1"/>
    <col min="2" max="2" width="3.54296875" style="237" customWidth="1"/>
    <col min="3" max="3" width="10" style="242" customWidth="1"/>
    <col min="4" max="5" width="1.453125" style="242" customWidth="1"/>
    <col min="6" max="6" width="47.1796875" style="242" customWidth="1"/>
    <col min="7" max="7" width="1.453125" style="242" customWidth="1"/>
    <col min="8" max="8" width="4.26953125" style="242" customWidth="1"/>
    <col min="9" max="9" width="1.453125" style="242" customWidth="1"/>
    <col min="10" max="10" width="47" style="242" customWidth="1"/>
    <col min="11" max="11" width="1.453125" style="242" customWidth="1"/>
    <col min="12" max="12" width="4.26953125" style="242" customWidth="1"/>
    <col min="13" max="13" width="1.453125" style="242" customWidth="1"/>
    <col min="14" max="14" width="47.1796875" style="242" customWidth="1"/>
    <col min="15" max="16" width="1.453125" style="242" customWidth="1"/>
    <col min="17" max="17" width="10" style="242" customWidth="1"/>
    <col min="18" max="18" width="3.54296875" style="237" customWidth="1"/>
    <col min="19" max="16384" width="8.7265625" style="236"/>
  </cols>
  <sheetData>
    <row r="1" spans="3:18" ht="18.75" customHeight="1" x14ac:dyDescent="0.35">
      <c r="C1" s="238"/>
      <c r="D1" s="238"/>
      <c r="E1" s="239"/>
      <c r="F1" s="239"/>
      <c r="G1" s="239"/>
      <c r="H1" s="239"/>
      <c r="I1" s="239"/>
      <c r="J1" s="239"/>
      <c r="K1" s="239"/>
      <c r="L1" s="239"/>
      <c r="M1" s="239"/>
      <c r="N1" s="240"/>
      <c r="O1" s="239"/>
      <c r="P1" s="239"/>
      <c r="Q1" s="241" t="s">
        <v>3</v>
      </c>
      <c r="R1" s="241"/>
    </row>
    <row r="2" spans="3:18" ht="75" customHeight="1" x14ac:dyDescent="0.35"/>
    <row r="3" spans="3:18" ht="45" customHeight="1" x14ac:dyDescent="0.35">
      <c r="C3" s="243" t="s">
        <v>254</v>
      </c>
      <c r="D3" s="243"/>
      <c r="E3" s="243"/>
      <c r="F3" s="243"/>
      <c r="G3" s="243"/>
      <c r="H3" s="243"/>
      <c r="I3" s="243"/>
      <c r="J3" s="243"/>
      <c r="K3" s="243"/>
      <c r="L3" s="243"/>
      <c r="M3" s="243"/>
      <c r="N3" s="243"/>
      <c r="O3" s="243"/>
      <c r="P3" s="243"/>
      <c r="Q3" s="243"/>
    </row>
    <row r="4" spans="3:18" ht="18.75" customHeight="1" x14ac:dyDescent="0.35">
      <c r="C4" s="244"/>
      <c r="D4" s="244"/>
      <c r="E4" s="244"/>
      <c r="F4" s="244"/>
      <c r="G4" s="244"/>
      <c r="H4" s="244"/>
      <c r="I4" s="244"/>
      <c r="J4" s="244"/>
      <c r="K4" s="244"/>
      <c r="L4" s="244"/>
      <c r="M4" s="244"/>
      <c r="N4" s="244"/>
      <c r="O4" s="244"/>
      <c r="P4" s="244"/>
      <c r="Q4" s="244"/>
    </row>
    <row r="5" spans="3:18" ht="15.75" customHeight="1" thickBot="1" x14ac:dyDescent="0.4">
      <c r="C5" s="245"/>
      <c r="D5" s="245"/>
      <c r="E5" s="246"/>
      <c r="F5" s="246"/>
      <c r="G5" s="246"/>
      <c r="H5" s="246"/>
      <c r="I5" s="246"/>
      <c r="J5" s="246"/>
      <c r="K5" s="246"/>
      <c r="L5" s="246"/>
      <c r="M5" s="246"/>
      <c r="N5" s="246"/>
      <c r="O5" s="246"/>
      <c r="P5" s="246"/>
      <c r="Q5" s="246"/>
    </row>
    <row r="6" spans="3:18" ht="15.75" customHeight="1" thickBot="1" x14ac:dyDescent="0.4">
      <c r="C6" s="245"/>
      <c r="D6" s="247" t="s">
        <v>254</v>
      </c>
      <c r="E6" s="248"/>
      <c r="F6" s="248"/>
      <c r="G6" s="248"/>
      <c r="H6" s="249"/>
      <c r="I6" s="246"/>
      <c r="J6" s="246"/>
      <c r="K6" s="246"/>
      <c r="L6" s="246"/>
      <c r="M6" s="246"/>
      <c r="N6" s="246"/>
      <c r="O6" s="246"/>
      <c r="P6" s="246"/>
      <c r="Q6" s="246"/>
    </row>
    <row r="7" spans="3:18" ht="15.75" customHeight="1" x14ac:dyDescent="0.35">
      <c r="C7" s="245"/>
      <c r="D7" s="250"/>
      <c r="E7" s="244"/>
      <c r="F7" s="244"/>
      <c r="G7" s="244"/>
      <c r="H7" s="251"/>
      <c r="I7" s="251"/>
      <c r="J7" s="251"/>
      <c r="K7" s="251"/>
      <c r="L7" s="251"/>
      <c r="M7" s="251"/>
      <c r="N7" s="251"/>
      <c r="O7" s="251"/>
      <c r="P7" s="252"/>
      <c r="Q7" s="246"/>
    </row>
    <row r="8" spans="3:18" ht="15.75" customHeight="1" x14ac:dyDescent="0.35">
      <c r="C8" s="245"/>
      <c r="D8" s="253"/>
      <c r="E8" s="254"/>
      <c r="F8" s="254"/>
      <c r="G8" s="254"/>
      <c r="H8" s="246"/>
      <c r="I8" s="246"/>
      <c r="J8" s="246"/>
      <c r="K8" s="246"/>
      <c r="L8" s="246"/>
      <c r="M8" s="246"/>
      <c r="N8" s="246"/>
      <c r="O8" s="246"/>
      <c r="P8" s="255"/>
      <c r="Q8" s="246"/>
    </row>
    <row r="9" spans="3:18" ht="7.5" customHeight="1" x14ac:dyDescent="0.35">
      <c r="C9" s="245"/>
      <c r="D9" s="256"/>
      <c r="E9" s="257"/>
      <c r="F9" s="258"/>
      <c r="G9" s="259"/>
      <c r="H9" s="246"/>
      <c r="I9" s="257"/>
      <c r="J9" s="258"/>
      <c r="K9" s="259"/>
      <c r="L9" s="246"/>
      <c r="M9" s="257"/>
      <c r="N9" s="258"/>
      <c r="O9" s="259"/>
      <c r="P9" s="255"/>
      <c r="Q9" s="246"/>
    </row>
    <row r="10" spans="3:18" ht="18.75" customHeight="1" x14ac:dyDescent="0.35">
      <c r="D10" s="260"/>
      <c r="E10" s="261"/>
      <c r="F10" s="262" t="s">
        <v>252</v>
      </c>
      <c r="G10" s="263"/>
      <c r="I10" s="261"/>
      <c r="J10" s="262" t="s">
        <v>251</v>
      </c>
      <c r="K10" s="263"/>
      <c r="M10" s="261"/>
      <c r="N10" s="262" t="s">
        <v>253</v>
      </c>
      <c r="O10" s="263"/>
      <c r="P10" s="264"/>
    </row>
    <row r="11" spans="3:18" ht="7.5" customHeight="1" x14ac:dyDescent="0.35">
      <c r="D11" s="260"/>
      <c r="E11" s="265"/>
      <c r="F11" s="266"/>
      <c r="G11" s="267"/>
      <c r="I11" s="265"/>
      <c r="J11" s="266"/>
      <c r="K11" s="267"/>
      <c r="M11" s="265"/>
      <c r="N11" s="266"/>
      <c r="O11" s="267"/>
      <c r="P11" s="268"/>
    </row>
    <row r="12" spans="3:18" ht="7.5" customHeight="1" x14ac:dyDescent="0.35">
      <c r="D12" s="260"/>
      <c r="E12" s="269"/>
      <c r="F12" s="269"/>
      <c r="G12" s="269"/>
      <c r="I12" s="269"/>
      <c r="J12" s="269"/>
      <c r="K12" s="269"/>
      <c r="M12" s="269"/>
      <c r="N12" s="269"/>
      <c r="O12" s="269"/>
      <c r="P12" s="268"/>
    </row>
    <row r="13" spans="3:18" ht="7.5" customHeight="1" x14ac:dyDescent="0.35">
      <c r="D13" s="260"/>
      <c r="E13" s="270"/>
      <c r="F13" s="271"/>
      <c r="G13" s="272"/>
      <c r="I13" s="270"/>
      <c r="J13" s="271"/>
      <c r="K13" s="272"/>
      <c r="M13" s="270"/>
      <c r="N13" s="271"/>
      <c r="O13" s="272"/>
      <c r="P13" s="268"/>
    </row>
    <row r="14" spans="3:18" ht="287.25" customHeight="1" x14ac:dyDescent="0.35">
      <c r="D14" s="260"/>
      <c r="E14" s="273"/>
      <c r="F14" s="274" t="s">
        <v>329</v>
      </c>
      <c r="G14" s="275"/>
      <c r="I14" s="273"/>
      <c r="J14" s="274" t="s">
        <v>321</v>
      </c>
      <c r="K14" s="275"/>
      <c r="M14" s="273"/>
      <c r="N14" s="274" t="s">
        <v>256</v>
      </c>
      <c r="O14" s="275"/>
      <c r="P14" s="268"/>
    </row>
    <row r="15" spans="3:18" ht="274" customHeight="1" x14ac:dyDescent="0.35">
      <c r="D15" s="260"/>
      <c r="E15" s="273"/>
      <c r="F15" s="276"/>
      <c r="G15" s="275"/>
      <c r="I15" s="273"/>
      <c r="J15" s="276"/>
      <c r="K15" s="275"/>
      <c r="M15" s="273"/>
      <c r="N15" s="276"/>
      <c r="O15" s="275"/>
      <c r="P15" s="268"/>
    </row>
    <row r="16" spans="3:18" ht="7.5" customHeight="1" x14ac:dyDescent="0.35">
      <c r="D16" s="260"/>
      <c r="E16" s="265"/>
      <c r="F16" s="266"/>
      <c r="G16" s="267"/>
      <c r="I16" s="265"/>
      <c r="J16" s="266"/>
      <c r="K16" s="267"/>
      <c r="M16" s="265"/>
      <c r="N16" s="266"/>
      <c r="O16" s="267"/>
      <c r="P16" s="268"/>
    </row>
    <row r="17" spans="4:16" x14ac:dyDescent="0.35">
      <c r="D17" s="260"/>
      <c r="P17" s="268"/>
    </row>
    <row r="18" spans="4:16" ht="7.5" customHeight="1" x14ac:dyDescent="0.35">
      <c r="D18" s="277"/>
      <c r="E18" s="270"/>
      <c r="F18" s="271"/>
      <c r="G18" s="271"/>
      <c r="H18" s="271"/>
      <c r="I18" s="271"/>
      <c r="J18" s="271"/>
      <c r="K18" s="271"/>
      <c r="L18" s="271"/>
      <c r="M18" s="271"/>
      <c r="N18" s="271"/>
      <c r="O18" s="272"/>
      <c r="P18" s="268"/>
    </row>
    <row r="19" spans="4:16" ht="67.5" customHeight="1" x14ac:dyDescent="0.35">
      <c r="D19" s="260"/>
      <c r="E19" s="273"/>
      <c r="F19" s="278" t="s">
        <v>255</v>
      </c>
      <c r="G19" s="279"/>
      <c r="H19" s="279"/>
      <c r="I19" s="279"/>
      <c r="J19" s="279"/>
      <c r="K19" s="279"/>
      <c r="L19" s="279"/>
      <c r="M19" s="279"/>
      <c r="N19" s="280"/>
      <c r="O19" s="275"/>
      <c r="P19" s="268"/>
    </row>
    <row r="20" spans="4:16" ht="7.5" customHeight="1" x14ac:dyDescent="0.35">
      <c r="D20" s="260"/>
      <c r="E20" s="265"/>
      <c r="F20" s="281"/>
      <c r="G20" s="281"/>
      <c r="H20" s="281"/>
      <c r="I20" s="281"/>
      <c r="J20" s="281"/>
      <c r="K20" s="281"/>
      <c r="L20" s="281"/>
      <c r="M20" s="281"/>
      <c r="N20" s="281"/>
      <c r="O20" s="267"/>
      <c r="P20" s="268"/>
    </row>
    <row r="21" spans="4:16" ht="7.5" customHeight="1" thickBot="1" x14ac:dyDescent="0.4">
      <c r="D21" s="282"/>
      <c r="E21" s="283"/>
      <c r="F21" s="283"/>
      <c r="G21" s="283"/>
      <c r="H21" s="283"/>
      <c r="I21" s="283"/>
      <c r="J21" s="283"/>
      <c r="K21" s="283"/>
      <c r="L21" s="283"/>
      <c r="M21" s="283"/>
      <c r="N21" s="283"/>
      <c r="O21" s="283"/>
      <c r="P21" s="284"/>
    </row>
  </sheetData>
  <sheetProtection algorithmName="SHA-512" hashValue="utjCise45TpuyuCbFnn+/VW7wC45g8Hfz6uR1fB5K0dqSkRV0M4oQPgC1KsHw95v5c2zqkJu2WHPwWvvFClIcw==" saltValue="W2JeHPjvUES9eklHAn6u5w==" spinCount="100000" sheet="1" objects="1" scenarios="1" selectLockedCells="1" selectUnlockedCells="1"/>
  <mergeCells count="7">
    <mergeCell ref="C3:Q3"/>
    <mergeCell ref="C4:Q4"/>
    <mergeCell ref="D6:G7"/>
    <mergeCell ref="F19:N19"/>
    <mergeCell ref="N14:N15"/>
    <mergeCell ref="J14:J15"/>
    <mergeCell ref="F14:F1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1338F-0461-4381-A155-ECA1C7D1FFF4}">
  <sheetPr>
    <tabColor rgb="FFFF0000"/>
  </sheetPr>
  <dimension ref="B1:K148"/>
  <sheetViews>
    <sheetView workbookViewId="0">
      <selection activeCell="F13" sqref="F13"/>
    </sheetView>
  </sheetViews>
  <sheetFormatPr defaultRowHeight="14.5" x14ac:dyDescent="0.35"/>
  <cols>
    <col min="1" max="1" width="4.26953125" customWidth="1"/>
    <col min="2" max="2" width="26.7265625" customWidth="1"/>
    <col min="3" max="3" width="2.81640625" customWidth="1"/>
    <col min="4" max="4" width="25.81640625" customWidth="1"/>
    <col min="5" max="5" width="15" customWidth="1"/>
    <col min="6" max="6" width="20.54296875" customWidth="1"/>
    <col min="7" max="7" width="18.453125" customWidth="1"/>
    <col min="8" max="8" width="17.26953125" customWidth="1"/>
    <col min="9" max="9" width="21.7265625" bestFit="1" customWidth="1"/>
    <col min="10" max="11" width="21.453125" customWidth="1"/>
    <col min="12" max="12" width="2.81640625" customWidth="1"/>
    <col min="13" max="13" width="21.7265625" bestFit="1" customWidth="1"/>
  </cols>
  <sheetData>
    <row r="1" spans="2:11" ht="31" x14ac:dyDescent="0.7">
      <c r="B1" s="16" t="s">
        <v>248</v>
      </c>
    </row>
    <row r="3" spans="2:11" ht="18.5" x14ac:dyDescent="0.45">
      <c r="B3" s="17" t="s">
        <v>11</v>
      </c>
    </row>
    <row r="4" spans="2:11" ht="18.5" x14ac:dyDescent="0.45">
      <c r="B4" s="17"/>
    </row>
    <row r="5" spans="2:11" x14ac:dyDescent="0.35">
      <c r="B5" t="s">
        <v>14</v>
      </c>
      <c r="D5" t="s">
        <v>15</v>
      </c>
      <c r="I5" t="s">
        <v>16</v>
      </c>
      <c r="K5" t="s">
        <v>17</v>
      </c>
    </row>
    <row r="6" spans="2:11" x14ac:dyDescent="0.35">
      <c r="B6" s="15" t="s">
        <v>1</v>
      </c>
      <c r="D6" s="15" t="s">
        <v>7</v>
      </c>
      <c r="E6" s="15" t="s">
        <v>41</v>
      </c>
      <c r="F6" s="15" t="s">
        <v>5</v>
      </c>
      <c r="G6" s="15" t="s">
        <v>21</v>
      </c>
      <c r="I6" s="15" t="s">
        <v>8</v>
      </c>
      <c r="K6" s="15" t="s">
        <v>18</v>
      </c>
    </row>
    <row r="7" spans="2:11" x14ac:dyDescent="0.35">
      <c r="B7" s="19" t="s">
        <v>315</v>
      </c>
      <c r="D7" t="s">
        <v>314</v>
      </c>
      <c r="E7" t="s">
        <v>19</v>
      </c>
      <c r="F7" s="18"/>
      <c r="G7" s="18">
        <v>0</v>
      </c>
      <c r="I7">
        <v>0</v>
      </c>
      <c r="K7" t="s">
        <v>19</v>
      </c>
    </row>
    <row r="8" spans="2:11" x14ac:dyDescent="0.35">
      <c r="B8" s="19" t="s">
        <v>22</v>
      </c>
      <c r="D8" t="s">
        <v>45</v>
      </c>
      <c r="E8" t="s">
        <v>9</v>
      </c>
      <c r="F8" s="18">
        <v>17.5</v>
      </c>
      <c r="G8" s="18">
        <v>0</v>
      </c>
      <c r="I8">
        <v>1</v>
      </c>
      <c r="K8" t="s">
        <v>9</v>
      </c>
    </row>
    <row r="9" spans="2:11" x14ac:dyDescent="0.35">
      <c r="B9" s="19" t="s">
        <v>23</v>
      </c>
      <c r="D9" t="s">
        <v>44</v>
      </c>
      <c r="E9" t="s">
        <v>10</v>
      </c>
      <c r="F9" s="18">
        <v>20</v>
      </c>
      <c r="G9" s="18">
        <v>2.5</v>
      </c>
      <c r="I9">
        <v>2</v>
      </c>
      <c r="K9" t="s">
        <v>10</v>
      </c>
    </row>
    <row r="10" spans="2:11" x14ac:dyDescent="0.35">
      <c r="B10" s="19" t="s">
        <v>24</v>
      </c>
      <c r="D10" t="s">
        <v>46</v>
      </c>
      <c r="F10" s="18">
        <v>3.5</v>
      </c>
      <c r="G10" s="18">
        <v>0</v>
      </c>
      <c r="I10">
        <v>3</v>
      </c>
    </row>
    <row r="11" spans="2:11" x14ac:dyDescent="0.35">
      <c r="B11" s="19" t="s">
        <v>38</v>
      </c>
      <c r="D11" t="s">
        <v>43</v>
      </c>
      <c r="F11" s="18">
        <v>4</v>
      </c>
      <c r="G11" s="18">
        <v>0.5</v>
      </c>
      <c r="I11">
        <v>4</v>
      </c>
    </row>
    <row r="12" spans="2:11" x14ac:dyDescent="0.35">
      <c r="B12" s="19" t="s">
        <v>32</v>
      </c>
      <c r="D12" t="s">
        <v>47</v>
      </c>
      <c r="F12" s="18">
        <v>30</v>
      </c>
      <c r="G12" s="18">
        <v>0</v>
      </c>
      <c r="I12">
        <v>5</v>
      </c>
    </row>
    <row r="13" spans="2:11" x14ac:dyDescent="0.35">
      <c r="B13" s="19" t="s">
        <v>25</v>
      </c>
      <c r="D13" t="s">
        <v>316</v>
      </c>
      <c r="F13" s="18">
        <v>15</v>
      </c>
      <c r="G13" s="18">
        <v>0</v>
      </c>
    </row>
    <row r="14" spans="2:11" x14ac:dyDescent="0.35">
      <c r="B14" s="19" t="s">
        <v>26</v>
      </c>
      <c r="D14" t="s">
        <v>50</v>
      </c>
      <c r="F14" s="18">
        <v>0</v>
      </c>
      <c r="G14" s="18">
        <v>0</v>
      </c>
    </row>
    <row r="15" spans="2:11" x14ac:dyDescent="0.35">
      <c r="B15" s="19" t="s">
        <v>28</v>
      </c>
      <c r="D15" t="s">
        <v>51</v>
      </c>
      <c r="F15" s="18">
        <v>0</v>
      </c>
      <c r="G15" s="18">
        <v>0</v>
      </c>
    </row>
    <row r="16" spans="2:11" x14ac:dyDescent="0.35">
      <c r="B16" s="19" t="s">
        <v>27</v>
      </c>
      <c r="D16" t="s">
        <v>48</v>
      </c>
      <c r="F16" s="18">
        <v>0</v>
      </c>
      <c r="G16" s="18">
        <v>0</v>
      </c>
      <c r="I16" t="s">
        <v>194</v>
      </c>
    </row>
    <row r="17" spans="2:9" x14ac:dyDescent="0.35">
      <c r="B17" s="19" t="s">
        <v>33</v>
      </c>
      <c r="D17" t="s">
        <v>49</v>
      </c>
      <c r="F17" s="18">
        <v>0</v>
      </c>
      <c r="G17" s="18">
        <v>0</v>
      </c>
      <c r="I17" s="15" t="s">
        <v>192</v>
      </c>
    </row>
    <row r="18" spans="2:9" x14ac:dyDescent="0.35">
      <c r="B18" s="19" t="s">
        <v>34</v>
      </c>
      <c r="F18" s="18"/>
      <c r="G18" s="18"/>
      <c r="I18" t="s">
        <v>52</v>
      </c>
    </row>
    <row r="19" spans="2:9" x14ac:dyDescent="0.35">
      <c r="B19" s="19" t="s">
        <v>29</v>
      </c>
      <c r="F19" s="18"/>
      <c r="G19" s="18"/>
      <c r="I19" t="s">
        <v>57</v>
      </c>
    </row>
    <row r="20" spans="2:9" x14ac:dyDescent="0.35">
      <c r="B20" s="19" t="s">
        <v>35</v>
      </c>
      <c r="D20" s="81" t="s">
        <v>250</v>
      </c>
      <c r="I20" t="s">
        <v>53</v>
      </c>
    </row>
    <row r="21" spans="2:9" x14ac:dyDescent="0.35">
      <c r="B21" s="19" t="s">
        <v>36</v>
      </c>
      <c r="D21" t="s">
        <v>42</v>
      </c>
      <c r="I21" t="s">
        <v>54</v>
      </c>
    </row>
    <row r="22" spans="2:9" x14ac:dyDescent="0.35">
      <c r="B22" s="19" t="s">
        <v>37</v>
      </c>
      <c r="D22" t="s">
        <v>232</v>
      </c>
      <c r="I22" t="s">
        <v>55</v>
      </c>
    </row>
    <row r="23" spans="2:9" x14ac:dyDescent="0.35">
      <c r="B23" s="19" t="s">
        <v>30</v>
      </c>
      <c r="I23" t="s">
        <v>56</v>
      </c>
    </row>
    <row r="24" spans="2:9" x14ac:dyDescent="0.35">
      <c r="B24" s="19" t="s">
        <v>39</v>
      </c>
      <c r="I24" t="s">
        <v>62</v>
      </c>
    </row>
    <row r="25" spans="2:9" x14ac:dyDescent="0.35">
      <c r="B25" s="19" t="s">
        <v>40</v>
      </c>
      <c r="D25" s="81" t="s">
        <v>233</v>
      </c>
      <c r="I25" t="s">
        <v>64</v>
      </c>
    </row>
    <row r="26" spans="2:9" x14ac:dyDescent="0.35">
      <c r="B26" s="19" t="s">
        <v>31</v>
      </c>
      <c r="D26" t="s">
        <v>249</v>
      </c>
      <c r="I26" t="s">
        <v>65</v>
      </c>
    </row>
    <row r="27" spans="2:9" x14ac:dyDescent="0.35">
      <c r="B27" s="19"/>
      <c r="I27" t="s">
        <v>66</v>
      </c>
    </row>
    <row r="28" spans="2:9" x14ac:dyDescent="0.35">
      <c r="I28" t="s">
        <v>67</v>
      </c>
    </row>
    <row r="29" spans="2:9" x14ac:dyDescent="0.35">
      <c r="D29" s="81" t="s">
        <v>234</v>
      </c>
      <c r="I29" t="s">
        <v>68</v>
      </c>
    </row>
    <row r="30" spans="2:9" x14ac:dyDescent="0.35">
      <c r="D30" t="s">
        <v>195</v>
      </c>
      <c r="I30" t="s">
        <v>69</v>
      </c>
    </row>
    <row r="31" spans="2:9" x14ac:dyDescent="0.35">
      <c r="B31" t="s">
        <v>193</v>
      </c>
      <c r="I31" t="s">
        <v>59</v>
      </c>
    </row>
    <row r="32" spans="2:9" x14ac:dyDescent="0.35">
      <c r="B32" s="15" t="s">
        <v>192</v>
      </c>
    </row>
    <row r="33" spans="2:11" x14ac:dyDescent="0.35">
      <c r="B33" t="s">
        <v>20</v>
      </c>
    </row>
    <row r="34" spans="2:11" x14ac:dyDescent="0.35">
      <c r="B34" t="s">
        <v>12</v>
      </c>
    </row>
    <row r="35" spans="2:11" x14ac:dyDescent="0.35">
      <c r="B35" t="s">
        <v>1</v>
      </c>
      <c r="G35" s="48"/>
    </row>
    <row r="36" spans="2:11" x14ac:dyDescent="0.35">
      <c r="B36" t="s">
        <v>7</v>
      </c>
      <c r="G36" s="48"/>
    </row>
    <row r="37" spans="2:11" x14ac:dyDescent="0.35">
      <c r="B37" t="s">
        <v>4</v>
      </c>
      <c r="G37" s="48"/>
    </row>
    <row r="38" spans="2:11" x14ac:dyDescent="0.35">
      <c r="B38" t="s">
        <v>5</v>
      </c>
      <c r="G38" s="48"/>
    </row>
    <row r="39" spans="2:11" x14ac:dyDescent="0.35">
      <c r="B39" t="s">
        <v>6</v>
      </c>
      <c r="G39" s="48"/>
    </row>
    <row r="40" spans="2:11" x14ac:dyDescent="0.35">
      <c r="B40" t="s">
        <v>70</v>
      </c>
      <c r="G40" s="48"/>
    </row>
    <row r="41" spans="2:11" x14ac:dyDescent="0.35">
      <c r="B41" t="s">
        <v>13</v>
      </c>
      <c r="G41" s="48"/>
    </row>
    <row r="42" spans="2:11" x14ac:dyDescent="0.35">
      <c r="G42" s="48"/>
    </row>
    <row r="43" spans="2:11" x14ac:dyDescent="0.35">
      <c r="G43" s="48"/>
    </row>
    <row r="44" spans="2:11" x14ac:dyDescent="0.35">
      <c r="G44" s="48"/>
    </row>
    <row r="45" spans="2:11" x14ac:dyDescent="0.35">
      <c r="D45" t="s">
        <v>203</v>
      </c>
      <c r="F45" s="11"/>
      <c r="G45" t="s">
        <v>209</v>
      </c>
      <c r="J45" t="s">
        <v>214</v>
      </c>
    </row>
    <row r="46" spans="2:11" x14ac:dyDescent="0.35">
      <c r="D46" s="14" t="s">
        <v>200</v>
      </c>
      <c r="E46" s="50" t="s">
        <v>202</v>
      </c>
      <c r="G46" s="14" t="s">
        <v>210</v>
      </c>
      <c r="H46" s="14" t="s">
        <v>211</v>
      </c>
      <c r="J46" s="14" t="s">
        <v>212</v>
      </c>
      <c r="K46" s="14" t="s">
        <v>213</v>
      </c>
    </row>
    <row r="47" spans="2:11" x14ac:dyDescent="0.35">
      <c r="D47" s="48">
        <v>0</v>
      </c>
      <c r="E47" s="11">
        <f>Dashboard!$G$28</f>
        <v>0</v>
      </c>
      <c r="G47" s="60" t="s">
        <v>217</v>
      </c>
      <c r="H47" s="11">
        <f>Dashboard!$L$28</f>
        <v>0</v>
      </c>
      <c r="J47" s="57">
        <v>50</v>
      </c>
      <c r="K47" s="11">
        <f>Dashboard!Q28</f>
        <v>0</v>
      </c>
    </row>
    <row r="48" spans="2:11" x14ac:dyDescent="0.35">
      <c r="D48" s="48">
        <v>1</v>
      </c>
      <c r="E48" s="11">
        <f>Dashboard!$G$29</f>
        <v>0</v>
      </c>
      <c r="G48" s="60" t="s">
        <v>218</v>
      </c>
      <c r="H48" s="11">
        <f>Dashboard!$L$29</f>
        <v>0</v>
      </c>
      <c r="J48" s="57">
        <v>51</v>
      </c>
      <c r="K48" s="11">
        <f>Dashboard!Q29</f>
        <v>0</v>
      </c>
    </row>
    <row r="49" spans="2:11" x14ac:dyDescent="0.35">
      <c r="D49" s="48">
        <v>2</v>
      </c>
      <c r="E49" s="11">
        <f>Dashboard!$G$30</f>
        <v>0</v>
      </c>
      <c r="G49" s="60" t="s">
        <v>219</v>
      </c>
      <c r="H49" s="11">
        <f>Dashboard!$L$30</f>
        <v>0</v>
      </c>
      <c r="J49" s="57">
        <v>52</v>
      </c>
      <c r="K49" s="11">
        <f>Dashboard!Q30</f>
        <v>0</v>
      </c>
    </row>
    <row r="50" spans="2:11" x14ac:dyDescent="0.35">
      <c r="D50" s="48">
        <v>3</v>
      </c>
      <c r="E50" s="11">
        <f>Dashboard!$G$31</f>
        <v>0</v>
      </c>
      <c r="G50" s="60" t="s">
        <v>220</v>
      </c>
      <c r="H50" s="11">
        <f>Dashboard!$L$31</f>
        <v>0</v>
      </c>
      <c r="J50" s="57">
        <v>53</v>
      </c>
      <c r="K50" s="11">
        <f>Dashboard!Q31</f>
        <v>0</v>
      </c>
    </row>
    <row r="51" spans="2:11" x14ac:dyDescent="0.35">
      <c r="D51" s="48">
        <v>4</v>
      </c>
      <c r="E51" s="11">
        <f>Dashboard!$G$32</f>
        <v>0</v>
      </c>
      <c r="G51" s="60" t="s">
        <v>221</v>
      </c>
      <c r="H51" s="11">
        <f>Dashboard!$L$32</f>
        <v>0</v>
      </c>
      <c r="J51" s="57">
        <v>54</v>
      </c>
      <c r="K51" s="11">
        <f>Dashboard!Q32</f>
        <v>0</v>
      </c>
    </row>
    <row r="52" spans="2:11" x14ac:dyDescent="0.35">
      <c r="D52" s="48">
        <v>5</v>
      </c>
      <c r="E52" s="11">
        <f>Dashboard!$G$33</f>
        <v>0</v>
      </c>
      <c r="G52" s="60" t="s">
        <v>222</v>
      </c>
      <c r="H52" s="11">
        <f>Dashboard!$L$33</f>
        <v>0</v>
      </c>
      <c r="J52" s="57">
        <v>55</v>
      </c>
      <c r="K52" s="11">
        <f>Dashboard!Q33</f>
        <v>0</v>
      </c>
    </row>
    <row r="53" spans="2:11" x14ac:dyDescent="0.35">
      <c r="D53" s="48">
        <v>6</v>
      </c>
      <c r="E53" s="11">
        <f>Dashboard!$G$34</f>
        <v>0</v>
      </c>
      <c r="G53" s="60" t="s">
        <v>223</v>
      </c>
      <c r="H53" s="11">
        <f>Dashboard!$L$34</f>
        <v>0</v>
      </c>
      <c r="J53" s="57">
        <v>56</v>
      </c>
      <c r="K53" s="11">
        <f>Dashboard!Q34</f>
        <v>0</v>
      </c>
    </row>
    <row r="54" spans="2:11" x14ac:dyDescent="0.35">
      <c r="D54" s="48">
        <v>7</v>
      </c>
      <c r="E54" s="11">
        <f>Dashboard!$G$35</f>
        <v>0</v>
      </c>
      <c r="G54" s="60" t="s">
        <v>224</v>
      </c>
      <c r="H54" s="11">
        <f>Dashboard!$L$35</f>
        <v>0</v>
      </c>
      <c r="J54" s="57">
        <v>57</v>
      </c>
      <c r="K54" s="11">
        <f>Dashboard!Q35</f>
        <v>0</v>
      </c>
    </row>
    <row r="55" spans="2:11" x14ac:dyDescent="0.35">
      <c r="D55" s="48">
        <v>8</v>
      </c>
      <c r="E55" s="11">
        <f>Dashboard!$G$36</f>
        <v>0</v>
      </c>
      <c r="G55" s="60" t="s">
        <v>225</v>
      </c>
      <c r="H55" s="11">
        <f>Dashboard!$L$36</f>
        <v>0</v>
      </c>
      <c r="J55" s="57">
        <v>58</v>
      </c>
      <c r="K55" s="11">
        <f>Dashboard!Q36</f>
        <v>0</v>
      </c>
    </row>
    <row r="56" spans="2:11" x14ac:dyDescent="0.35">
      <c r="D56" s="48">
        <v>9</v>
      </c>
      <c r="E56" s="11">
        <f>Dashboard!$G$37</f>
        <v>0</v>
      </c>
      <c r="G56" s="60" t="s">
        <v>226</v>
      </c>
      <c r="H56" s="11">
        <f>Dashboard!$L$37</f>
        <v>0</v>
      </c>
      <c r="J56" s="57">
        <v>59</v>
      </c>
      <c r="K56" s="11">
        <f>Dashboard!Q37</f>
        <v>0</v>
      </c>
    </row>
    <row r="57" spans="2:11" ht="15" thickBot="1" x14ac:dyDescent="0.4">
      <c r="G57" s="60">
        <v>10</v>
      </c>
      <c r="H57" s="11">
        <f>Dashboard!$L$38</f>
        <v>0</v>
      </c>
      <c r="J57" s="57">
        <v>60</v>
      </c>
      <c r="K57" s="11">
        <f>Dashboard!Q38</f>
        <v>0</v>
      </c>
    </row>
    <row r="58" spans="2:11" x14ac:dyDescent="0.35">
      <c r="D58" s="55" t="s">
        <v>207</v>
      </c>
      <c r="E58" s="56" t="s">
        <v>208</v>
      </c>
      <c r="G58" s="60">
        <v>11</v>
      </c>
      <c r="H58" s="11">
        <f>Dashboard!$L$39</f>
        <v>0</v>
      </c>
      <c r="J58" s="57">
        <v>61</v>
      </c>
      <c r="K58" s="11">
        <f>Dashboard!Q39</f>
        <v>0</v>
      </c>
    </row>
    <row r="59" spans="2:11" x14ac:dyDescent="0.35">
      <c r="D59" s="51" cm="1">
        <f t="array" ref="D59:E68">_xlfn._xlws.SORT(TabDashboard01[], 2, -1)</f>
        <v>0</v>
      </c>
      <c r="E59" s="52">
        <v>0</v>
      </c>
      <c r="G59" s="60">
        <v>12</v>
      </c>
      <c r="H59" s="11">
        <f>Dashboard!$L$40</f>
        <v>0</v>
      </c>
      <c r="J59" s="57">
        <v>62</v>
      </c>
      <c r="K59" s="11">
        <f>Dashboard!Q40</f>
        <v>0</v>
      </c>
    </row>
    <row r="60" spans="2:11" x14ac:dyDescent="0.35">
      <c r="D60" s="51">
        <v>1</v>
      </c>
      <c r="E60" s="52">
        <v>0</v>
      </c>
      <c r="G60" s="60">
        <v>13</v>
      </c>
      <c r="H60" s="11">
        <f>Dashboard!$L$41</f>
        <v>0</v>
      </c>
      <c r="J60" s="57">
        <v>63</v>
      </c>
      <c r="K60" s="11">
        <f>Dashboard!Q41</f>
        <v>0</v>
      </c>
    </row>
    <row r="61" spans="2:11" x14ac:dyDescent="0.35">
      <c r="D61" s="51">
        <v>2</v>
      </c>
      <c r="E61" s="52">
        <v>0</v>
      </c>
      <c r="G61" s="60">
        <v>14</v>
      </c>
      <c r="H61" s="11">
        <f>Dashboard!$L$42</f>
        <v>0</v>
      </c>
      <c r="J61" s="57">
        <v>64</v>
      </c>
      <c r="K61" s="11">
        <f>Dashboard!Q42</f>
        <v>0</v>
      </c>
    </row>
    <row r="62" spans="2:11" x14ac:dyDescent="0.35">
      <c r="D62" s="51">
        <v>3</v>
      </c>
      <c r="E62" s="52">
        <v>0</v>
      </c>
      <c r="G62" s="60">
        <v>15</v>
      </c>
      <c r="H62" s="11">
        <f>Dashboard!$L$43</f>
        <v>0</v>
      </c>
      <c r="J62" s="57">
        <v>65</v>
      </c>
      <c r="K62" s="11">
        <f>Dashboard!Q43</f>
        <v>0</v>
      </c>
    </row>
    <row r="63" spans="2:11" ht="15" customHeight="1" x14ac:dyDescent="0.45">
      <c r="B63" s="17"/>
      <c r="D63" s="51">
        <v>4</v>
      </c>
      <c r="E63" s="52">
        <v>0</v>
      </c>
      <c r="G63" s="60">
        <v>16</v>
      </c>
      <c r="H63" s="11">
        <f>Dashboard!$L$44</f>
        <v>0</v>
      </c>
      <c r="J63" s="57">
        <v>66</v>
      </c>
      <c r="K63" s="11">
        <f>Dashboard!Q44</f>
        <v>0</v>
      </c>
    </row>
    <row r="64" spans="2:11" x14ac:dyDescent="0.35">
      <c r="D64" s="51">
        <v>5</v>
      </c>
      <c r="E64" s="52">
        <v>0</v>
      </c>
      <c r="G64" s="60">
        <v>17</v>
      </c>
      <c r="H64" s="11">
        <f>Dashboard!$L$45</f>
        <v>0</v>
      </c>
      <c r="J64" s="57">
        <v>67</v>
      </c>
      <c r="K64" s="11">
        <f>Dashboard!Q45</f>
        <v>0</v>
      </c>
    </row>
    <row r="65" spans="4:11" x14ac:dyDescent="0.35">
      <c r="D65" s="51">
        <v>6</v>
      </c>
      <c r="E65" s="52">
        <v>0</v>
      </c>
      <c r="G65" s="60">
        <v>18</v>
      </c>
      <c r="H65" s="11">
        <f>Dashboard!$L$46</f>
        <v>0</v>
      </c>
      <c r="J65" s="57">
        <v>68</v>
      </c>
      <c r="K65" s="11">
        <f>Dashboard!Q46</f>
        <v>0</v>
      </c>
    </row>
    <row r="66" spans="4:11" x14ac:dyDescent="0.35">
      <c r="D66" s="51">
        <v>7</v>
      </c>
      <c r="E66" s="52">
        <v>0</v>
      </c>
      <c r="G66" s="60">
        <v>19</v>
      </c>
      <c r="H66" s="11">
        <f>Dashboard!$L$47</f>
        <v>0</v>
      </c>
      <c r="J66" s="57">
        <v>69</v>
      </c>
      <c r="K66" s="11">
        <f>Dashboard!Q47</f>
        <v>0</v>
      </c>
    </row>
    <row r="67" spans="4:11" x14ac:dyDescent="0.35">
      <c r="D67" s="51">
        <v>8</v>
      </c>
      <c r="E67" s="52">
        <v>0</v>
      </c>
      <c r="G67" s="60">
        <v>20</v>
      </c>
      <c r="H67" s="11">
        <f>Dashboard!$L$48</f>
        <v>0</v>
      </c>
      <c r="J67" s="57">
        <v>70</v>
      </c>
      <c r="K67" s="11">
        <f>Dashboard!Q48</f>
        <v>0</v>
      </c>
    </row>
    <row r="68" spans="4:11" ht="15" thickBot="1" x14ac:dyDescent="0.4">
      <c r="D68" s="53">
        <v>9</v>
      </c>
      <c r="E68" s="54">
        <v>0</v>
      </c>
      <c r="G68" s="60">
        <v>21</v>
      </c>
      <c r="H68" s="11">
        <f>Dashboard!$L$49</f>
        <v>0</v>
      </c>
      <c r="J68" s="57">
        <v>71</v>
      </c>
      <c r="K68" s="11">
        <f>Dashboard!Q49</f>
        <v>0</v>
      </c>
    </row>
    <row r="69" spans="4:11" x14ac:dyDescent="0.35">
      <c r="G69" s="60">
        <v>22</v>
      </c>
      <c r="H69" s="11">
        <f>Dashboard!$L$50</f>
        <v>0</v>
      </c>
      <c r="J69" s="57">
        <v>72</v>
      </c>
      <c r="K69" s="11">
        <f>Dashboard!Q50</f>
        <v>0</v>
      </c>
    </row>
    <row r="70" spans="4:11" x14ac:dyDescent="0.35">
      <c r="G70" s="60">
        <v>23</v>
      </c>
      <c r="H70" s="11">
        <f>Dashboard!$L$51</f>
        <v>0</v>
      </c>
      <c r="J70" s="57">
        <v>73</v>
      </c>
      <c r="K70" s="11">
        <f>Dashboard!Q51</f>
        <v>0</v>
      </c>
    </row>
    <row r="71" spans="4:11" x14ac:dyDescent="0.35">
      <c r="G71" s="60">
        <v>24</v>
      </c>
      <c r="H71" s="11">
        <f>Dashboard!$L$52</f>
        <v>0</v>
      </c>
      <c r="J71" s="57">
        <v>74</v>
      </c>
      <c r="K71" s="11">
        <f>Dashboard!Q52</f>
        <v>0</v>
      </c>
    </row>
    <row r="72" spans="4:11" x14ac:dyDescent="0.35">
      <c r="G72" s="60">
        <v>25</v>
      </c>
      <c r="H72" s="11">
        <f>Dashboard!$L$53</f>
        <v>0</v>
      </c>
      <c r="J72" s="57">
        <v>75</v>
      </c>
      <c r="K72" s="11">
        <f>Dashboard!Q53</f>
        <v>0</v>
      </c>
    </row>
    <row r="73" spans="4:11" x14ac:dyDescent="0.35">
      <c r="G73" s="60">
        <v>26</v>
      </c>
      <c r="H73" s="11">
        <f>Dashboard!$L$54</f>
        <v>0</v>
      </c>
      <c r="J73" s="57">
        <v>76</v>
      </c>
      <c r="K73" s="11">
        <f>Dashboard!Q54</f>
        <v>0</v>
      </c>
    </row>
    <row r="74" spans="4:11" x14ac:dyDescent="0.35">
      <c r="G74" s="60">
        <v>27</v>
      </c>
      <c r="H74" s="11">
        <f>Dashboard!$L$55</f>
        <v>0</v>
      </c>
      <c r="J74" s="57">
        <v>77</v>
      </c>
      <c r="K74" s="11">
        <f>Dashboard!Q55</f>
        <v>0</v>
      </c>
    </row>
    <row r="75" spans="4:11" x14ac:dyDescent="0.35">
      <c r="G75" s="60">
        <v>28</v>
      </c>
      <c r="H75" s="11">
        <f>Dashboard!$L$56</f>
        <v>0</v>
      </c>
      <c r="J75" s="57">
        <v>78</v>
      </c>
      <c r="K75" s="11">
        <f>Dashboard!Q56</f>
        <v>0</v>
      </c>
    </row>
    <row r="76" spans="4:11" x14ac:dyDescent="0.35">
      <c r="G76" s="60">
        <v>29</v>
      </c>
      <c r="H76" s="11">
        <f>Dashboard!$L$57</f>
        <v>0</v>
      </c>
      <c r="J76" s="57">
        <v>79</v>
      </c>
      <c r="K76" s="11">
        <f>Dashboard!Q57</f>
        <v>0</v>
      </c>
    </row>
    <row r="77" spans="4:11" x14ac:dyDescent="0.35">
      <c r="G77" s="60">
        <v>30</v>
      </c>
      <c r="H77" s="11">
        <f>Dashboard!$L$58</f>
        <v>0</v>
      </c>
      <c r="J77" s="57">
        <v>80</v>
      </c>
      <c r="K77" s="11">
        <f>Dashboard!Q58</f>
        <v>0</v>
      </c>
    </row>
    <row r="78" spans="4:11" x14ac:dyDescent="0.35">
      <c r="G78" s="60">
        <v>31</v>
      </c>
      <c r="H78" s="11">
        <f>Dashboard!$L$59</f>
        <v>0</v>
      </c>
      <c r="J78" s="57">
        <v>81</v>
      </c>
      <c r="K78" s="11">
        <f>Dashboard!Q59</f>
        <v>0</v>
      </c>
    </row>
    <row r="79" spans="4:11" x14ac:dyDescent="0.35">
      <c r="G79" s="60">
        <v>32</v>
      </c>
      <c r="H79" s="11">
        <f>Dashboard!$L$60</f>
        <v>0</v>
      </c>
      <c r="J79" s="57">
        <v>82</v>
      </c>
      <c r="K79" s="11">
        <f>Dashboard!Q60</f>
        <v>0</v>
      </c>
    </row>
    <row r="80" spans="4:11" x14ac:dyDescent="0.35">
      <c r="G80" s="60">
        <v>33</v>
      </c>
      <c r="H80" s="11">
        <f>Dashboard!$L$61</f>
        <v>0</v>
      </c>
      <c r="J80" s="57">
        <v>83</v>
      </c>
      <c r="K80" s="11">
        <f>Dashboard!Q61</f>
        <v>0</v>
      </c>
    </row>
    <row r="81" spans="7:11" x14ac:dyDescent="0.35">
      <c r="G81" s="60">
        <v>34</v>
      </c>
      <c r="H81" s="11">
        <f>Dashboard!$L$62</f>
        <v>0</v>
      </c>
      <c r="J81" s="57">
        <v>84</v>
      </c>
      <c r="K81" s="11">
        <f>Dashboard!Q62</f>
        <v>0</v>
      </c>
    </row>
    <row r="82" spans="7:11" x14ac:dyDescent="0.35">
      <c r="G82" s="60">
        <v>35</v>
      </c>
      <c r="H82" s="11">
        <f>Dashboard!$L$63</f>
        <v>0</v>
      </c>
      <c r="J82" s="57">
        <v>85</v>
      </c>
      <c r="K82" s="11">
        <f>Dashboard!Q63</f>
        <v>0</v>
      </c>
    </row>
    <row r="83" spans="7:11" x14ac:dyDescent="0.35">
      <c r="G83" s="60">
        <v>36</v>
      </c>
      <c r="H83" s="11">
        <f>Dashboard!$L$64</f>
        <v>0</v>
      </c>
      <c r="J83" s="57">
        <v>86</v>
      </c>
      <c r="K83" s="11">
        <f>Dashboard!Q64</f>
        <v>0</v>
      </c>
    </row>
    <row r="84" spans="7:11" x14ac:dyDescent="0.35">
      <c r="G84" s="60">
        <v>37</v>
      </c>
      <c r="H84" s="11">
        <f>Dashboard!$L$65</f>
        <v>0</v>
      </c>
      <c r="J84" s="57">
        <v>87</v>
      </c>
      <c r="K84" s="11">
        <f>Dashboard!Q65</f>
        <v>0</v>
      </c>
    </row>
    <row r="85" spans="7:11" x14ac:dyDescent="0.35">
      <c r="G85" s="60">
        <v>38</v>
      </c>
      <c r="H85" s="11">
        <f>Dashboard!$L$66</f>
        <v>0</v>
      </c>
      <c r="J85" s="57">
        <v>88</v>
      </c>
      <c r="K85" s="11">
        <f>Dashboard!Q66</f>
        <v>0</v>
      </c>
    </row>
    <row r="86" spans="7:11" x14ac:dyDescent="0.35">
      <c r="G86" s="60">
        <v>39</v>
      </c>
      <c r="H86" s="11">
        <f>Dashboard!$L$67</f>
        <v>0</v>
      </c>
      <c r="J86" s="57">
        <v>89</v>
      </c>
      <c r="K86" s="11">
        <f>Dashboard!Q67</f>
        <v>0</v>
      </c>
    </row>
    <row r="87" spans="7:11" x14ac:dyDescent="0.35">
      <c r="G87" s="60">
        <v>40</v>
      </c>
      <c r="H87" s="11">
        <f>Dashboard!$L$68</f>
        <v>0</v>
      </c>
      <c r="J87" s="57">
        <v>90</v>
      </c>
      <c r="K87" s="11">
        <f>Dashboard!Q68</f>
        <v>0</v>
      </c>
    </row>
    <row r="88" spans="7:11" x14ac:dyDescent="0.35">
      <c r="G88" s="60">
        <v>41</v>
      </c>
      <c r="H88" s="11">
        <f>Dashboard!$L$69</f>
        <v>0</v>
      </c>
      <c r="J88" s="57">
        <v>91</v>
      </c>
      <c r="K88" s="11">
        <f>Dashboard!Q69</f>
        <v>0</v>
      </c>
    </row>
    <row r="89" spans="7:11" x14ac:dyDescent="0.35">
      <c r="G89" s="60">
        <v>42</v>
      </c>
      <c r="H89" s="11">
        <f>Dashboard!$L$70</f>
        <v>0</v>
      </c>
      <c r="J89" s="57">
        <v>92</v>
      </c>
      <c r="K89" s="11">
        <f>Dashboard!Q70</f>
        <v>0</v>
      </c>
    </row>
    <row r="90" spans="7:11" x14ac:dyDescent="0.35">
      <c r="G90" s="60">
        <v>43</v>
      </c>
      <c r="H90" s="11">
        <f>Dashboard!$L$71</f>
        <v>0</v>
      </c>
      <c r="J90" s="57">
        <v>93</v>
      </c>
      <c r="K90" s="11">
        <f>Dashboard!Q71</f>
        <v>0</v>
      </c>
    </row>
    <row r="91" spans="7:11" x14ac:dyDescent="0.35">
      <c r="G91" s="60">
        <v>44</v>
      </c>
      <c r="H91" s="11">
        <f>Dashboard!$L$72</f>
        <v>0</v>
      </c>
      <c r="J91" s="57">
        <v>94</v>
      </c>
      <c r="K91" s="11">
        <f>Dashboard!Q72</f>
        <v>0</v>
      </c>
    </row>
    <row r="92" spans="7:11" x14ac:dyDescent="0.35">
      <c r="G92" s="60">
        <v>45</v>
      </c>
      <c r="H92" s="11">
        <f>Dashboard!$L$73</f>
        <v>0</v>
      </c>
      <c r="J92" s="57">
        <v>95</v>
      </c>
      <c r="K92" s="11">
        <f>Dashboard!Q73</f>
        <v>0</v>
      </c>
    </row>
    <row r="93" spans="7:11" x14ac:dyDescent="0.35">
      <c r="G93" s="60">
        <v>46</v>
      </c>
      <c r="H93" s="11">
        <f>Dashboard!$L$74</f>
        <v>0</v>
      </c>
      <c r="J93" s="57">
        <v>96</v>
      </c>
      <c r="K93" s="11">
        <f>Dashboard!Q74</f>
        <v>0</v>
      </c>
    </row>
    <row r="94" spans="7:11" x14ac:dyDescent="0.35">
      <c r="G94" s="60">
        <v>47</v>
      </c>
      <c r="H94" s="11">
        <f>Dashboard!$L$75</f>
        <v>0</v>
      </c>
      <c r="J94" s="57">
        <v>97</v>
      </c>
      <c r="K94" s="11">
        <f>Dashboard!Q75</f>
        <v>0</v>
      </c>
    </row>
    <row r="95" spans="7:11" x14ac:dyDescent="0.35">
      <c r="G95" s="60">
        <v>48</v>
      </c>
      <c r="H95" s="11">
        <f>Dashboard!$L$76</f>
        <v>0</v>
      </c>
      <c r="J95" s="57">
        <v>98</v>
      </c>
      <c r="K95" s="11">
        <f>Dashboard!Q76</f>
        <v>0</v>
      </c>
    </row>
    <row r="96" spans="7:11" x14ac:dyDescent="0.35">
      <c r="G96" s="60">
        <v>49</v>
      </c>
      <c r="H96" s="11">
        <f>Dashboard!$L$77</f>
        <v>0</v>
      </c>
      <c r="J96" s="57">
        <v>99</v>
      </c>
      <c r="K96" s="11">
        <f>Dashboard!Q77</f>
        <v>0</v>
      </c>
    </row>
    <row r="98" spans="4:11" ht="15" thickBot="1" x14ac:dyDescent="0.4">
      <c r="G98" t="s">
        <v>215</v>
      </c>
      <c r="J98" t="s">
        <v>216</v>
      </c>
    </row>
    <row r="99" spans="4:11" x14ac:dyDescent="0.35">
      <c r="D99" s="57"/>
      <c r="F99" s="11"/>
      <c r="G99" s="61" t="str" cm="1">
        <f t="array" ref="G99:H148">_xlfn._xlws.SORT(TabDashboard02[], 2, -1)</f>
        <v>00</v>
      </c>
      <c r="H99" s="59">
        <v>0</v>
      </c>
      <c r="J99" s="58" cm="1">
        <f t="array" ref="J99:K148">_xlfn._xlws.SORT(TabDashboard03[], 2, -1)</f>
        <v>50</v>
      </c>
      <c r="K99" s="59">
        <v>0</v>
      </c>
    </row>
    <row r="100" spans="4:11" x14ac:dyDescent="0.35">
      <c r="G100" s="62" t="str">
        <v>01</v>
      </c>
      <c r="H100" s="52">
        <v>0</v>
      </c>
      <c r="J100" s="51">
        <v>51</v>
      </c>
      <c r="K100" s="52">
        <v>0</v>
      </c>
    </row>
    <row r="101" spans="4:11" x14ac:dyDescent="0.35">
      <c r="G101" s="62" t="str">
        <v>02</v>
      </c>
      <c r="H101" s="52">
        <v>0</v>
      </c>
      <c r="J101" s="51">
        <v>52</v>
      </c>
      <c r="K101" s="52">
        <v>0</v>
      </c>
    </row>
    <row r="102" spans="4:11" x14ac:dyDescent="0.35">
      <c r="G102" s="62" t="str">
        <v>03</v>
      </c>
      <c r="H102" s="52">
        <v>0</v>
      </c>
      <c r="J102" s="51">
        <v>53</v>
      </c>
      <c r="K102" s="52">
        <v>0</v>
      </c>
    </row>
    <row r="103" spans="4:11" x14ac:dyDescent="0.35">
      <c r="G103" s="62" t="str">
        <v>04</v>
      </c>
      <c r="H103" s="52">
        <v>0</v>
      </c>
      <c r="J103" s="51">
        <v>54</v>
      </c>
      <c r="K103" s="52">
        <v>0</v>
      </c>
    </row>
    <row r="104" spans="4:11" x14ac:dyDescent="0.35">
      <c r="G104" s="62" t="str">
        <v>05</v>
      </c>
      <c r="H104" s="52">
        <v>0</v>
      </c>
      <c r="J104" s="51">
        <v>55</v>
      </c>
      <c r="K104" s="52">
        <v>0</v>
      </c>
    </row>
    <row r="105" spans="4:11" x14ac:dyDescent="0.35">
      <c r="G105" s="62" t="str">
        <v>06</v>
      </c>
      <c r="H105" s="52">
        <v>0</v>
      </c>
      <c r="J105" s="51">
        <v>56</v>
      </c>
      <c r="K105" s="52">
        <v>0</v>
      </c>
    </row>
    <row r="106" spans="4:11" x14ac:dyDescent="0.35">
      <c r="G106" s="62" t="str">
        <v>07</v>
      </c>
      <c r="H106" s="52">
        <v>0</v>
      </c>
      <c r="J106" s="51">
        <v>57</v>
      </c>
      <c r="K106" s="52">
        <v>0</v>
      </c>
    </row>
    <row r="107" spans="4:11" x14ac:dyDescent="0.35">
      <c r="G107" s="62" t="str">
        <v>08</v>
      </c>
      <c r="H107" s="52">
        <v>0</v>
      </c>
      <c r="J107" s="51">
        <v>58</v>
      </c>
      <c r="K107" s="52">
        <v>0</v>
      </c>
    </row>
    <row r="108" spans="4:11" x14ac:dyDescent="0.35">
      <c r="G108" s="62" t="str">
        <v>09</v>
      </c>
      <c r="H108" s="52">
        <v>0</v>
      </c>
      <c r="J108" s="51">
        <v>59</v>
      </c>
      <c r="K108" s="52">
        <v>0</v>
      </c>
    </row>
    <row r="109" spans="4:11" x14ac:dyDescent="0.35">
      <c r="G109" s="62">
        <v>10</v>
      </c>
      <c r="H109" s="52">
        <v>0</v>
      </c>
      <c r="J109" s="51">
        <v>60</v>
      </c>
      <c r="K109" s="52">
        <v>0</v>
      </c>
    </row>
    <row r="110" spans="4:11" x14ac:dyDescent="0.35">
      <c r="G110" s="62">
        <v>11</v>
      </c>
      <c r="H110" s="52">
        <v>0</v>
      </c>
      <c r="J110" s="51">
        <v>61</v>
      </c>
      <c r="K110" s="52">
        <v>0</v>
      </c>
    </row>
    <row r="111" spans="4:11" x14ac:dyDescent="0.35">
      <c r="G111" s="62">
        <v>12</v>
      </c>
      <c r="H111" s="52">
        <v>0</v>
      </c>
      <c r="J111" s="51">
        <v>62</v>
      </c>
      <c r="K111" s="52">
        <v>0</v>
      </c>
    </row>
    <row r="112" spans="4:11" x14ac:dyDescent="0.35">
      <c r="G112" s="62">
        <v>13</v>
      </c>
      <c r="H112" s="52">
        <v>0</v>
      </c>
      <c r="J112" s="51">
        <v>63</v>
      </c>
      <c r="K112" s="52">
        <v>0</v>
      </c>
    </row>
    <row r="113" spans="7:11" x14ac:dyDescent="0.35">
      <c r="G113" s="62">
        <v>14</v>
      </c>
      <c r="H113" s="52">
        <v>0</v>
      </c>
      <c r="J113" s="51">
        <v>64</v>
      </c>
      <c r="K113" s="52">
        <v>0</v>
      </c>
    </row>
    <row r="114" spans="7:11" x14ac:dyDescent="0.35">
      <c r="G114" s="62">
        <v>15</v>
      </c>
      <c r="H114" s="52">
        <v>0</v>
      </c>
      <c r="J114" s="51">
        <v>65</v>
      </c>
      <c r="K114" s="52">
        <v>0</v>
      </c>
    </row>
    <row r="115" spans="7:11" x14ac:dyDescent="0.35">
      <c r="G115" s="62">
        <v>16</v>
      </c>
      <c r="H115" s="52">
        <v>0</v>
      </c>
      <c r="J115" s="51">
        <v>66</v>
      </c>
      <c r="K115" s="52">
        <v>0</v>
      </c>
    </row>
    <row r="116" spans="7:11" x14ac:dyDescent="0.35">
      <c r="G116" s="62">
        <v>17</v>
      </c>
      <c r="H116" s="52">
        <v>0</v>
      </c>
      <c r="J116" s="51">
        <v>67</v>
      </c>
      <c r="K116" s="52">
        <v>0</v>
      </c>
    </row>
    <row r="117" spans="7:11" x14ac:dyDescent="0.35">
      <c r="G117" s="62">
        <v>18</v>
      </c>
      <c r="H117" s="52">
        <v>0</v>
      </c>
      <c r="J117" s="51">
        <v>68</v>
      </c>
      <c r="K117" s="52">
        <v>0</v>
      </c>
    </row>
    <row r="118" spans="7:11" x14ac:dyDescent="0.35">
      <c r="G118" s="62">
        <v>19</v>
      </c>
      <c r="H118" s="52">
        <v>0</v>
      </c>
      <c r="J118" s="51">
        <v>69</v>
      </c>
      <c r="K118" s="52">
        <v>0</v>
      </c>
    </row>
    <row r="119" spans="7:11" x14ac:dyDescent="0.35">
      <c r="G119" s="62">
        <v>20</v>
      </c>
      <c r="H119" s="52">
        <v>0</v>
      </c>
      <c r="J119" s="51">
        <v>70</v>
      </c>
      <c r="K119" s="52">
        <v>0</v>
      </c>
    </row>
    <row r="120" spans="7:11" x14ac:dyDescent="0.35">
      <c r="G120" s="62">
        <v>21</v>
      </c>
      <c r="H120" s="52">
        <v>0</v>
      </c>
      <c r="J120" s="51">
        <v>71</v>
      </c>
      <c r="K120" s="52">
        <v>0</v>
      </c>
    </row>
    <row r="121" spans="7:11" x14ac:dyDescent="0.35">
      <c r="G121" s="62">
        <v>22</v>
      </c>
      <c r="H121" s="52">
        <v>0</v>
      </c>
      <c r="J121" s="51">
        <v>72</v>
      </c>
      <c r="K121" s="52">
        <v>0</v>
      </c>
    </row>
    <row r="122" spans="7:11" x14ac:dyDescent="0.35">
      <c r="G122" s="62">
        <v>23</v>
      </c>
      <c r="H122" s="52">
        <v>0</v>
      </c>
      <c r="J122" s="51">
        <v>73</v>
      </c>
      <c r="K122" s="52">
        <v>0</v>
      </c>
    </row>
    <row r="123" spans="7:11" x14ac:dyDescent="0.35">
      <c r="G123" s="62">
        <v>24</v>
      </c>
      <c r="H123" s="52">
        <v>0</v>
      </c>
      <c r="J123" s="51">
        <v>74</v>
      </c>
      <c r="K123" s="52">
        <v>0</v>
      </c>
    </row>
    <row r="124" spans="7:11" x14ac:dyDescent="0.35">
      <c r="G124" s="62">
        <v>25</v>
      </c>
      <c r="H124" s="52">
        <v>0</v>
      </c>
      <c r="J124" s="51">
        <v>75</v>
      </c>
      <c r="K124" s="52">
        <v>0</v>
      </c>
    </row>
    <row r="125" spans="7:11" x14ac:dyDescent="0.35">
      <c r="G125" s="62">
        <v>26</v>
      </c>
      <c r="H125" s="52">
        <v>0</v>
      </c>
      <c r="J125" s="51">
        <v>76</v>
      </c>
      <c r="K125" s="52">
        <v>0</v>
      </c>
    </row>
    <row r="126" spans="7:11" x14ac:dyDescent="0.35">
      <c r="G126" s="62">
        <v>27</v>
      </c>
      <c r="H126" s="52">
        <v>0</v>
      </c>
      <c r="J126" s="51">
        <v>77</v>
      </c>
      <c r="K126" s="52">
        <v>0</v>
      </c>
    </row>
    <row r="127" spans="7:11" x14ac:dyDescent="0.35">
      <c r="G127" s="62">
        <v>28</v>
      </c>
      <c r="H127" s="52">
        <v>0</v>
      </c>
      <c r="J127" s="51">
        <v>78</v>
      </c>
      <c r="K127" s="52">
        <v>0</v>
      </c>
    </row>
    <row r="128" spans="7:11" x14ac:dyDescent="0.35">
      <c r="G128" s="62">
        <v>29</v>
      </c>
      <c r="H128" s="52">
        <v>0</v>
      </c>
      <c r="J128" s="51">
        <v>79</v>
      </c>
      <c r="K128" s="52">
        <v>0</v>
      </c>
    </row>
    <row r="129" spans="7:11" x14ac:dyDescent="0.35">
      <c r="G129" s="62">
        <v>30</v>
      </c>
      <c r="H129" s="52">
        <v>0</v>
      </c>
      <c r="J129" s="51">
        <v>80</v>
      </c>
      <c r="K129" s="52">
        <v>0</v>
      </c>
    </row>
    <row r="130" spans="7:11" x14ac:dyDescent="0.35">
      <c r="G130" s="62">
        <v>31</v>
      </c>
      <c r="H130" s="52">
        <v>0</v>
      </c>
      <c r="J130" s="51">
        <v>81</v>
      </c>
      <c r="K130" s="52">
        <v>0</v>
      </c>
    </row>
    <row r="131" spans="7:11" x14ac:dyDescent="0.35">
      <c r="G131" s="62">
        <v>32</v>
      </c>
      <c r="H131" s="52">
        <v>0</v>
      </c>
      <c r="J131" s="51">
        <v>82</v>
      </c>
      <c r="K131" s="52">
        <v>0</v>
      </c>
    </row>
    <row r="132" spans="7:11" x14ac:dyDescent="0.35">
      <c r="G132" s="62">
        <v>33</v>
      </c>
      <c r="H132" s="52">
        <v>0</v>
      </c>
      <c r="J132" s="51">
        <v>83</v>
      </c>
      <c r="K132" s="52">
        <v>0</v>
      </c>
    </row>
    <row r="133" spans="7:11" x14ac:dyDescent="0.35">
      <c r="G133" s="62">
        <v>34</v>
      </c>
      <c r="H133" s="52">
        <v>0</v>
      </c>
      <c r="J133" s="51">
        <v>84</v>
      </c>
      <c r="K133" s="52">
        <v>0</v>
      </c>
    </row>
    <row r="134" spans="7:11" x14ac:dyDescent="0.35">
      <c r="G134" s="62">
        <v>35</v>
      </c>
      <c r="H134" s="52">
        <v>0</v>
      </c>
      <c r="J134" s="51">
        <v>85</v>
      </c>
      <c r="K134" s="52">
        <v>0</v>
      </c>
    </row>
    <row r="135" spans="7:11" x14ac:dyDescent="0.35">
      <c r="G135" s="62">
        <v>36</v>
      </c>
      <c r="H135" s="52">
        <v>0</v>
      </c>
      <c r="J135" s="51">
        <v>86</v>
      </c>
      <c r="K135" s="52">
        <v>0</v>
      </c>
    </row>
    <row r="136" spans="7:11" x14ac:dyDescent="0.35">
      <c r="G136" s="62">
        <v>37</v>
      </c>
      <c r="H136" s="52">
        <v>0</v>
      </c>
      <c r="J136" s="51">
        <v>87</v>
      </c>
      <c r="K136" s="52">
        <v>0</v>
      </c>
    </row>
    <row r="137" spans="7:11" x14ac:dyDescent="0.35">
      <c r="G137" s="62">
        <v>38</v>
      </c>
      <c r="H137" s="52">
        <v>0</v>
      </c>
      <c r="J137" s="51">
        <v>88</v>
      </c>
      <c r="K137" s="52">
        <v>0</v>
      </c>
    </row>
    <row r="138" spans="7:11" x14ac:dyDescent="0.35">
      <c r="G138" s="62">
        <v>39</v>
      </c>
      <c r="H138" s="52">
        <v>0</v>
      </c>
      <c r="J138" s="51">
        <v>89</v>
      </c>
      <c r="K138" s="52">
        <v>0</v>
      </c>
    </row>
    <row r="139" spans="7:11" x14ac:dyDescent="0.35">
      <c r="G139" s="62">
        <v>40</v>
      </c>
      <c r="H139" s="52">
        <v>0</v>
      </c>
      <c r="J139" s="51">
        <v>90</v>
      </c>
      <c r="K139" s="52">
        <v>0</v>
      </c>
    </row>
    <row r="140" spans="7:11" x14ac:dyDescent="0.35">
      <c r="G140" s="62">
        <v>41</v>
      </c>
      <c r="H140" s="52">
        <v>0</v>
      </c>
      <c r="J140" s="51">
        <v>91</v>
      </c>
      <c r="K140" s="52">
        <v>0</v>
      </c>
    </row>
    <row r="141" spans="7:11" x14ac:dyDescent="0.35">
      <c r="G141" s="62">
        <v>42</v>
      </c>
      <c r="H141" s="52">
        <v>0</v>
      </c>
      <c r="J141" s="51">
        <v>92</v>
      </c>
      <c r="K141" s="52">
        <v>0</v>
      </c>
    </row>
    <row r="142" spans="7:11" x14ac:dyDescent="0.35">
      <c r="G142" s="62">
        <v>43</v>
      </c>
      <c r="H142" s="52">
        <v>0</v>
      </c>
      <c r="J142" s="51">
        <v>93</v>
      </c>
      <c r="K142" s="52">
        <v>0</v>
      </c>
    </row>
    <row r="143" spans="7:11" x14ac:dyDescent="0.35">
      <c r="G143" s="62">
        <v>44</v>
      </c>
      <c r="H143" s="52">
        <v>0</v>
      </c>
      <c r="J143" s="51">
        <v>94</v>
      </c>
      <c r="K143" s="52">
        <v>0</v>
      </c>
    </row>
    <row r="144" spans="7:11" x14ac:dyDescent="0.35">
      <c r="G144" s="62">
        <v>45</v>
      </c>
      <c r="H144" s="52">
        <v>0</v>
      </c>
      <c r="J144" s="51">
        <v>95</v>
      </c>
      <c r="K144" s="52">
        <v>0</v>
      </c>
    </row>
    <row r="145" spans="7:11" x14ac:dyDescent="0.35">
      <c r="G145" s="62">
        <v>46</v>
      </c>
      <c r="H145" s="52">
        <v>0</v>
      </c>
      <c r="J145" s="51">
        <v>96</v>
      </c>
      <c r="K145" s="52">
        <v>0</v>
      </c>
    </row>
    <row r="146" spans="7:11" x14ac:dyDescent="0.35">
      <c r="G146" s="62">
        <v>47</v>
      </c>
      <c r="H146" s="52">
        <v>0</v>
      </c>
      <c r="J146" s="51">
        <v>97</v>
      </c>
      <c r="K146" s="52">
        <v>0</v>
      </c>
    </row>
    <row r="147" spans="7:11" x14ac:dyDescent="0.35">
      <c r="G147" s="62">
        <v>48</v>
      </c>
      <c r="H147" s="52">
        <v>0</v>
      </c>
      <c r="J147" s="51">
        <v>98</v>
      </c>
      <c r="K147" s="52">
        <v>0</v>
      </c>
    </row>
    <row r="148" spans="7:11" ht="15" thickBot="1" x14ac:dyDescent="0.4">
      <c r="G148" s="63">
        <v>49</v>
      </c>
      <c r="H148" s="54">
        <v>0</v>
      </c>
      <c r="J148" s="53">
        <v>99</v>
      </c>
      <c r="K148" s="54">
        <v>0</v>
      </c>
    </row>
  </sheetData>
  <phoneticPr fontId="10" type="noConversion"/>
  <pageMargins left="0.7" right="0.7" top="0.75" bottom="0.75" header="0.3" footer="0.3"/>
  <tableParts count="9">
    <tablePart r:id="rId1"/>
    <tablePart r:id="rId2"/>
    <tablePart r:id="rId3"/>
    <tablePart r:id="rId4"/>
    <tablePart r:id="rId5"/>
    <tablePart r:id="rId6"/>
    <tablePart r:id="rId7"/>
    <tablePart r:id="rId8"/>
    <tablePart r:id="rId9"/>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1F11-29A7-4352-B824-4F99A1D23D8D}">
  <sheetPr>
    <tabColor rgb="FFFFFF00"/>
  </sheetPr>
  <dimension ref="B1:BO6"/>
  <sheetViews>
    <sheetView workbookViewId="0">
      <pane ySplit="4" topLeftCell="A5" activePane="bottomLeft" state="frozen"/>
      <selection pane="bottomLeft" activeCell="AF14" sqref="AF14"/>
    </sheetView>
  </sheetViews>
  <sheetFormatPr defaultColWidth="14.26953125" defaultRowHeight="14.5" x14ac:dyDescent="0.35"/>
  <cols>
    <col min="1" max="1" width="2.81640625" style="7" customWidth="1"/>
    <col min="2" max="2" width="3.54296875" style="2" customWidth="1"/>
    <col min="3" max="55" width="2.81640625" style="7" customWidth="1"/>
    <col min="56" max="56" width="2.81640625" style="8" customWidth="1"/>
    <col min="57" max="65" width="2.81640625" style="7" customWidth="1"/>
    <col min="66" max="66" width="1.453125" style="7" customWidth="1"/>
    <col min="67" max="67" width="3.54296875" style="2" customWidth="1"/>
    <col min="68" max="16384" width="14.26953125" style="7"/>
  </cols>
  <sheetData>
    <row r="1" spans="2:67" customFormat="1" ht="18.75" customHeight="1" x14ac:dyDescent="0.35">
      <c r="B1" s="2"/>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3"/>
      <c r="BB1" s="3"/>
      <c r="BC1" s="3"/>
      <c r="BD1" s="3"/>
      <c r="BE1" s="3"/>
      <c r="BF1" s="3"/>
      <c r="BG1" s="3"/>
      <c r="BH1" s="3"/>
      <c r="BI1" s="3"/>
      <c r="BJ1" s="3"/>
      <c r="BK1" s="3"/>
      <c r="BL1" s="13"/>
      <c r="BM1" s="3"/>
      <c r="BN1" s="6" t="s">
        <v>3</v>
      </c>
      <c r="BO1" s="2"/>
    </row>
    <row r="2" spans="2:67" ht="112.5" customHeight="1" x14ac:dyDescent="0.35"/>
    <row r="3" spans="2:67" ht="45" customHeight="1" x14ac:dyDescent="0.35">
      <c r="C3" s="235" t="s">
        <v>231</v>
      </c>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row>
    <row r="6" spans="2:67" ht="22.5" customHeight="1" x14ac:dyDescent="0.35"/>
  </sheetData>
  <mergeCells count="1">
    <mergeCell ref="C3:BN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V X p h X G C s Q L C l A A A A 9 w A A A B I A H A B D b 2 5 m a W c v U G F j a 2 F n Z S 5 4 b W w g o h g A K K A U A A A A A A A A A A A A A A A A A A A A A A A A A A A A h Y 9 N D o I w G E S v Q r q n P x A S Q z 7 K w i 0 Y E x P j t i k V G q E Y W i x 3 c + G R v I I Y R d 2 5 n D d v M X O / 3 i C f u j a 4 q M H q 3 m S I Y Y o C Z W R f a V N n a H T H c I V y D l s h T 6 J W w S w b m 0 6 2 y l D j 3 D k l x H u P f Y z 7 o S Y R p Y w c y m I n G 9 U J 9 J H 1 f z n U x j p h p E I c 9 q 8 x P M I s o Z j R J M Y U y E K h 1 O Z r R P P g Z / s D Y T 2 2 b h w U N 2 2 4 K Y A s E c j 7 B H 8 A U E s D B B Q A A g A I A F V 6 Y 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V e m F c K I p H u A 4 A A A A R A A A A E w A c A E Z v c m 1 1 b G F z L 1 N l Y 3 R p b 2 4 x L m 0 g o h g A K K A U A A A A A A A A A A A A A A A A A A A A A A A A A A A A K 0 5 N L s n M z 1 M I h t C G 1 g B Q S w E C L Q A U A A I A C A B V e m F c Y K x A s K U A A A D 3 A A A A E g A A A A A A A A A A A A A A A A A A A A A A Q 2 9 u Z m l n L 1 B h Y 2 t h Z 2 U u e G 1 s U E s B A i 0 A F A A C A A g A V X p h X A / K 6 a u k A A A A 6 Q A A A B M A A A A A A A A A A A A A A A A A 8 Q A A A F t D b 2 5 0 Z W 5 0 X 1 R 5 c G V z X S 5 4 b W x Q S w E C L Q A U A A I A C A B V e m F 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I y 3 y C g A 4 1 E O 3 y D 5 p Y c d y 4 w A A A A A C A A A A A A A Q Z g A A A A E A A C A A A A D / s I 0 w y G M r 0 R 0 H b X o P x l G z 2 B Z 1 V E y 6 p S 4 C R B k b / l S p + w A A A A A O g A A A A A I A A C A A A A C l a w 7 / 8 6 a 3 e Z k Z S E G / b z Y H T 7 D K 6 e I l b M j d Y I D Z F l C / J 1 A A A A A R Q Z H 3 Z z 9 U g y + M E 5 a N W x A t 1 V 8 Y r g d H F i 7 u / 0 G b y 3 0 0 H 5 W C P q b h r D 4 h 3 x v N P D U Q L J l d x Z U k 7 i m j E r t m e k l b s j b x I 3 e 5 u I C l + t Y t q g q o n l M G 4 U A A A A C k K 5 1 B Z y 1 S / l g 6 4 f O 3 y C d D i U C + N j 0 D d E D 2 A O G z 8 N V c r h Y q Q S R B t X H W U d B B e X Q X B V K A c 4 K J F / N r x t 3 3 N p q X 1 r G 7 < / D a t a M a s h u p > 
</file>

<file path=customXml/itemProps1.xml><?xml version="1.0" encoding="utf-8"?>
<ds:datastoreItem xmlns:ds="http://schemas.openxmlformats.org/officeDocument/2006/customXml" ds:itemID="{E0CA3A00-4233-4D1E-A65F-987DEC01166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Uitleg</vt:lpstr>
      <vt:lpstr>Dashboard</vt:lpstr>
      <vt:lpstr>Mjn loten en prijzen</vt:lpstr>
      <vt:lpstr>Winnende eindcijfers</vt:lpstr>
      <vt:lpstr>Meer opties</vt:lpstr>
      <vt:lpstr>Disclaimer</vt:lpstr>
      <vt:lpstr>Data loten en prijs</vt:lpstr>
      <vt:lpstr>Leeg Tabblad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E-Planners Software Studio</dc:creator>
  <cp:lastModifiedBy>Alfons Cedee</cp:lastModifiedBy>
  <cp:lastPrinted>2026-02-10T03:32:47Z</cp:lastPrinted>
  <dcterms:created xsi:type="dcterms:W3CDTF">2026-02-07T15:45:35Z</dcterms:created>
  <dcterms:modified xsi:type="dcterms:W3CDTF">2026-03-31T01:55:07Z</dcterms:modified>
</cp:coreProperties>
</file>